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Ex2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aliraza/Library/CloudStorage/GoogleDrive-aghaaliraza.87@gmail.com/My Drive/blog - procurementsimplified/draft/"/>
    </mc:Choice>
  </mc:AlternateContent>
  <xr:revisionPtr revIDLastSave="0" documentId="13_ncr:1_{18B5F02D-43B4-ED4E-93A8-7BF15DC902BF}" xr6:coauthVersionLast="47" xr6:coauthVersionMax="47" xr10:uidLastSave="{00000000-0000-0000-0000-000000000000}"/>
  <bookViews>
    <workbookView xWindow="0" yWindow="660" windowWidth="29040" windowHeight="15720" xr2:uid="{00000000-000D-0000-FFFF-FFFF00000000}"/>
  </bookViews>
  <sheets>
    <sheet name="2026 value tracker" sheetId="1" r:id="rId1"/>
    <sheet name="Dashboard" sheetId="2" r:id="rId2"/>
  </sheets>
  <definedNames>
    <definedName name="_xlnm._FilterDatabase" localSheetId="0" hidden="1">'2026 value tracker'!$B$6:$P$29</definedName>
    <definedName name="_xlchart.v1.0" hidden="1">Dashboard!$A$2:$A$8</definedName>
    <definedName name="_xlchart.v1.1" hidden="1">Dashboard!$B$1</definedName>
    <definedName name="_xlchart.v1.2" hidden="1">Dashboard!$B$2:$B$8</definedName>
    <definedName name="_xlchart.v1.3" hidden="1">Dashboard!$I$2:$I$8</definedName>
    <definedName name="_xlchart.v1.4" hidden="1">Dashboard!$J$1</definedName>
    <definedName name="_xlchart.v1.5" hidden="1">Dashboard!$J$2:$J$8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4" i="1" l="1"/>
  <c r="AI5" i="2"/>
  <c r="AH5" i="2"/>
  <c r="AI4" i="2"/>
  <c r="AI3" i="2"/>
  <c r="AH3" i="2"/>
  <c r="AI2" i="2"/>
  <c r="AH2" i="2"/>
  <c r="AB5" i="2"/>
  <c r="AA5" i="2"/>
  <c r="AB4" i="2"/>
  <c r="AA4" i="2"/>
  <c r="AB3" i="2"/>
  <c r="AB2" i="2"/>
  <c r="AA2" i="2"/>
  <c r="S5" i="2"/>
  <c r="R5" i="2"/>
  <c r="S4" i="2"/>
  <c r="R4" i="2"/>
  <c r="S3" i="2"/>
  <c r="R3" i="2"/>
  <c r="S2" i="2"/>
  <c r="R2" i="2"/>
  <c r="J7" i="2"/>
  <c r="J6" i="2"/>
  <c r="J5" i="2"/>
  <c r="J4" i="2"/>
  <c r="J3" i="2"/>
  <c r="J2" i="2"/>
  <c r="Q20" i="1"/>
  <c r="Q15" i="1"/>
  <c r="Q14" i="1"/>
  <c r="Q13" i="1"/>
  <c r="Q12" i="1"/>
  <c r="Q10" i="1"/>
  <c r="Q9" i="1"/>
  <c r="Q11" i="1"/>
  <c r="Q8" i="1"/>
  <c r="Q7" i="1"/>
  <c r="Q37" i="1"/>
  <c r="Q39" i="1"/>
  <c r="Q46" i="1"/>
  <c r="Q47" i="1"/>
  <c r="Q40" i="1"/>
  <c r="Q44" i="1"/>
  <c r="Q43" i="1"/>
  <c r="Q41" i="1"/>
  <c r="Q45" i="1"/>
  <c r="Q42" i="1"/>
  <c r="Q50" i="1"/>
  <c r="Q32" i="1"/>
  <c r="Q33" i="1"/>
  <c r="Q31" i="1"/>
  <c r="Q34" i="1"/>
  <c r="Q48" i="1"/>
  <c r="Q36" i="1"/>
  <c r="Q35" i="1"/>
  <c r="Q49" i="1"/>
  <c r="M51" i="1"/>
  <c r="P51" i="1"/>
  <c r="O51" i="1"/>
  <c r="N51" i="1"/>
  <c r="L51" i="1"/>
  <c r="K51" i="1"/>
  <c r="AA3" i="2" l="1"/>
  <c r="AH4" i="2"/>
  <c r="J8" i="2"/>
  <c r="AQ3" i="2" l="1"/>
  <c r="AQ5" i="2"/>
  <c r="AQ2" i="2"/>
  <c r="Q22" i="1"/>
  <c r="Q27" i="1"/>
  <c r="Q26" i="1"/>
  <c r="Q25" i="1"/>
  <c r="Q19" i="1"/>
  <c r="Q24" i="1"/>
  <c r="Q23" i="1"/>
  <c r="Q21" i="1"/>
  <c r="Q38" i="1"/>
  <c r="Q51" i="1" s="1"/>
  <c r="Q16" i="1"/>
  <c r="Q28" i="1" l="1"/>
  <c r="AQ4" i="2"/>
  <c r="B4" i="2"/>
  <c r="B2" i="2"/>
  <c r="B7" i="2"/>
  <c r="B5" i="2"/>
  <c r="B3" i="2"/>
  <c r="B6" i="2"/>
  <c r="B8" i="2" l="1"/>
</calcChain>
</file>

<file path=xl/sharedStrings.xml><?xml version="1.0" encoding="utf-8"?>
<sst xmlns="http://schemas.openxmlformats.org/spreadsheetml/2006/main" count="364" uniqueCount="141">
  <si>
    <t>Title</t>
  </si>
  <si>
    <t>Description</t>
  </si>
  <si>
    <t>Business lead(s)</t>
  </si>
  <si>
    <t>Procurement lead</t>
  </si>
  <si>
    <t>Status</t>
  </si>
  <si>
    <t>L-stage</t>
  </si>
  <si>
    <t>Baseline spend</t>
  </si>
  <si>
    <t>2026 in-year cash savings</t>
  </si>
  <si>
    <t>2026 in-year cost avoidance</t>
  </si>
  <si>
    <t>2027 wrap-around cash savings</t>
  </si>
  <si>
    <t>2027 wrap-around cost avoidance</t>
  </si>
  <si>
    <t>2028 wrap-around cash savings</t>
  </si>
  <si>
    <t>2028 wrap-around cost avoidance</t>
  </si>
  <si>
    <t>Total</t>
  </si>
  <si>
    <t>Corporate services</t>
  </si>
  <si>
    <t>In progress</t>
  </si>
  <si>
    <t>L2 - BU validation</t>
  </si>
  <si>
    <t>Waste Management RFP</t>
  </si>
  <si>
    <t>Consolidate vendors</t>
  </si>
  <si>
    <t>Facilities</t>
  </si>
  <si>
    <t>Utilities</t>
  </si>
  <si>
    <t>L1 - Ideation</t>
  </si>
  <si>
    <t>Janitorial Supplies RFP</t>
  </si>
  <si>
    <t>Other facilities services</t>
  </si>
  <si>
    <t>Pallets RFP</t>
  </si>
  <si>
    <t>HR Services</t>
  </si>
  <si>
    <t>Internet &amp; comm technology</t>
  </si>
  <si>
    <t>Software &amp; applications</t>
  </si>
  <si>
    <t>New SaaS license purchase to expand the products options</t>
  </si>
  <si>
    <t>Temporary Labor</t>
  </si>
  <si>
    <t>Technical goods &amp; services</t>
  </si>
  <si>
    <t>Packaging &amp; paper products</t>
  </si>
  <si>
    <t xml:space="preserve">VMS/LMS functionality </t>
  </si>
  <si>
    <t>2026 renewal for PM tool</t>
  </si>
  <si>
    <t>Savings in the pipeline</t>
  </si>
  <si>
    <t>Completed</t>
  </si>
  <si>
    <t>L4 - Handshake meeting</t>
  </si>
  <si>
    <t>Accounts reconciliation and payments matching software</t>
  </si>
  <si>
    <t>Marketing &amp; communication</t>
  </si>
  <si>
    <t>Savings achieved</t>
  </si>
  <si>
    <t>Planned</t>
  </si>
  <si>
    <t>Validate and optimize conveyor belts, sorters &amp; racking</t>
  </si>
  <si>
    <t>Machinery, maintenance &amp; technical supplies</t>
  </si>
  <si>
    <t>Savings planned but not started</t>
  </si>
  <si>
    <t>Type of Savings</t>
  </si>
  <si>
    <t xml:space="preserve">Savings </t>
  </si>
  <si>
    <t>Category</t>
  </si>
  <si>
    <t>Cash Savings</t>
  </si>
  <si>
    <t>Cost Avoidance</t>
  </si>
  <si>
    <t>Total Savings</t>
  </si>
  <si>
    <t>2026 Cash Savings</t>
  </si>
  <si>
    <t>Corporate Services</t>
  </si>
  <si>
    <t>2026 Cost Avoidance</t>
  </si>
  <si>
    <t>2027 Cash Savings</t>
  </si>
  <si>
    <t>2027 Cost Avoidance</t>
  </si>
  <si>
    <t>Technical Goods &amp; Services</t>
  </si>
  <si>
    <t>Security Service RFP</t>
  </si>
  <si>
    <t>General contractor RFP(s)</t>
  </si>
  <si>
    <t>Cleaning insourcing</t>
  </si>
  <si>
    <t>Storage Solutions RFP</t>
  </si>
  <si>
    <t>Security &amp; guarding</t>
  </si>
  <si>
    <t>Construction works and services</t>
  </si>
  <si>
    <t>Rental building &amp; warehouse</t>
  </si>
  <si>
    <t>On hold</t>
  </si>
  <si>
    <t>2028 Cash Savings</t>
  </si>
  <si>
    <t>2028 Cost Avoidance</t>
  </si>
  <si>
    <t>Note: estimated savings/avoidance is 5% if we don't have a more accurate estimate with reasoning</t>
  </si>
  <si>
    <t>MongoDB Inc renewal</t>
  </si>
  <si>
    <t>Annual renewal</t>
  </si>
  <si>
    <t>Salesforce.com renewal</t>
  </si>
  <si>
    <t>Longview renewal</t>
  </si>
  <si>
    <t>BlackLine Systems renewal</t>
  </si>
  <si>
    <t>Procurement category</t>
  </si>
  <si>
    <t>Project management tool renewal</t>
  </si>
  <si>
    <t>Third party hardware support RFQ</t>
  </si>
  <si>
    <t>Time &amp; attendance RFI</t>
  </si>
  <si>
    <t>Security software renewal</t>
  </si>
  <si>
    <t>Database software negotiation</t>
  </si>
  <si>
    <t>Firewall software renewal</t>
  </si>
  <si>
    <t>Finance analysis software renewal</t>
  </si>
  <si>
    <t>Public relations firm RFP</t>
  </si>
  <si>
    <t>Financial risk software RFP</t>
  </si>
  <si>
    <t>Contingent labor RFP</t>
  </si>
  <si>
    <t>Datacenter server refresh</t>
  </si>
  <si>
    <t>Payroll software RFP</t>
  </si>
  <si>
    <t>Product management software renewal</t>
  </si>
  <si>
    <t>Business intelligence tool RFP</t>
  </si>
  <si>
    <t>Cybersecurity software negotiation</t>
  </si>
  <si>
    <t>Packaging optimization project</t>
  </si>
  <si>
    <t>Labor management software RFI</t>
  </si>
  <si>
    <t>Warehouse management renewal</t>
  </si>
  <si>
    <t>Procurement subcategory</t>
  </si>
  <si>
    <t>Dave</t>
  </si>
  <si>
    <t>Karl</t>
  </si>
  <si>
    <t>Maria</t>
  </si>
  <si>
    <t>Justin</t>
  </si>
  <si>
    <t>Jonathan</t>
  </si>
  <si>
    <t>Carol</t>
  </si>
  <si>
    <t>Allie</t>
  </si>
  <si>
    <t>Lisa</t>
  </si>
  <si>
    <t>Genna</t>
  </si>
  <si>
    <t xml:space="preserve">Parastoo </t>
  </si>
  <si>
    <t>Paul</t>
  </si>
  <si>
    <t>Brandon</t>
  </si>
  <si>
    <t>Frederic</t>
  </si>
  <si>
    <t>Ashish / Amanda</t>
  </si>
  <si>
    <t>Robin</t>
  </si>
  <si>
    <t>Steve</t>
  </si>
  <si>
    <t>Cathy</t>
  </si>
  <si>
    <t>Look for alternatives for third party hardware support</t>
  </si>
  <si>
    <t>Explore options for time and attendance software</t>
  </si>
  <si>
    <t>Migrate to open source DB software</t>
  </si>
  <si>
    <t>Renewal</t>
  </si>
  <si>
    <t>RFP to explore awarding new PR firm</t>
  </si>
  <si>
    <t>Explore options for financial risk software</t>
  </si>
  <si>
    <t>RFQ/RFP to drive further savings and consolidation in hourly temp labor</t>
  </si>
  <si>
    <t>Hardware for non prod UAT environment in west data center</t>
  </si>
  <si>
    <t>RFP for payroll services</t>
  </si>
  <si>
    <t>RFP for business intelligence tool to implement in 2027</t>
  </si>
  <si>
    <t>Packaging optimization with existing vendors</t>
  </si>
  <si>
    <t>WMS true up and cancel on-prem support</t>
  </si>
  <si>
    <t>Consolidate janitorial supplies vendors to support all sites</t>
  </si>
  <si>
    <t>Consolidate pallet vendors to support all sites</t>
  </si>
  <si>
    <t>Material Handling Equipment Validation</t>
  </si>
  <si>
    <t>Setup e-catalogs for maintenance parts</t>
  </si>
  <si>
    <t>Site network refresh</t>
  </si>
  <si>
    <t>Network refresh</t>
  </si>
  <si>
    <t>Site cable refresh</t>
  </si>
  <si>
    <t>Cable refresh wiring</t>
  </si>
  <si>
    <t>Server software renewal</t>
  </si>
  <si>
    <t>Data lake contract renewal</t>
  </si>
  <si>
    <t>Cloud services renewal</t>
  </si>
  <si>
    <t>Laptops price negotiation</t>
  </si>
  <si>
    <t>Server security software renewal</t>
  </si>
  <si>
    <t>Michael</t>
  </si>
  <si>
    <t>Will</t>
  </si>
  <si>
    <t>JP</t>
  </si>
  <si>
    <t>Matt</t>
  </si>
  <si>
    <t>Scott</t>
  </si>
  <si>
    <t>Amanda</t>
  </si>
  <si>
    <t xml:space="preserve">JP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</si>
</sst>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5" x14ac:knownFonts="1"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rgb="FF000000"/>
      <name val="Aptos Narrow"/>
      <family val="2"/>
    </font>
    <font>
      <sz val="11"/>
      <color rgb="FF000000"/>
      <name val="Aptos Narrow"/>
    </font>
    <font>
      <sz val="11"/>
      <name val="Aptos"/>
    </font>
    <font>
      <sz val="11"/>
      <color indexed="8"/>
      <name val="Aptos"/>
    </font>
    <font>
      <b/>
      <sz val="11"/>
      <color indexed="8"/>
      <name val="Aptos"/>
    </font>
    <font>
      <b/>
      <sz val="11"/>
      <name val="Aptos"/>
    </font>
    <font>
      <sz val="11"/>
      <color rgb="FF000000"/>
      <name val="Aptos"/>
    </font>
    <font>
      <b/>
      <sz val="11"/>
      <color rgb="FF000000"/>
      <name val="Aptos"/>
    </font>
    <font>
      <b/>
      <sz val="14"/>
      <color indexed="8"/>
      <name val="Aptos"/>
    </font>
    <font>
      <b/>
      <sz val="14"/>
      <color theme="0"/>
      <name val="Aptos"/>
    </font>
    <font>
      <sz val="14"/>
      <color indexed="8"/>
      <name val="Aptos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23206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6" fontId="5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top"/>
    </xf>
    <xf numFmtId="0" fontId="7" fillId="0" borderId="2" xfId="0" applyFont="1" applyBorder="1" applyAlignment="1">
      <alignment vertical="top"/>
    </xf>
    <xf numFmtId="164" fontId="7" fillId="0" borderId="1" xfId="0" applyNumberFormat="1" applyFont="1" applyBorder="1" applyAlignment="1">
      <alignment vertical="top"/>
    </xf>
    <xf numFmtId="164" fontId="7" fillId="0" borderId="2" xfId="0" applyNumberFormat="1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6" fillId="0" borderId="5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164" fontId="6" fillId="0" borderId="5" xfId="0" applyNumberFormat="1" applyFont="1" applyBorder="1" applyAlignment="1">
      <alignment vertical="top"/>
    </xf>
    <xf numFmtId="164" fontId="7" fillId="0" borderId="6" xfId="0" applyNumberFormat="1" applyFont="1" applyBorder="1" applyAlignment="1">
      <alignment vertical="center"/>
    </xf>
    <xf numFmtId="0" fontId="10" fillId="0" borderId="1" xfId="0" applyFont="1" applyBorder="1" applyAlignment="1">
      <alignment vertical="top"/>
    </xf>
    <xf numFmtId="164" fontId="7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top"/>
    </xf>
    <xf numFmtId="0" fontId="7" fillId="0" borderId="1" xfId="0" applyFont="1" applyBorder="1" applyAlignment="1">
      <alignment vertical="top"/>
    </xf>
    <xf numFmtId="0" fontId="8" fillId="3" borderId="1" xfId="0" applyFont="1" applyFill="1" applyBorder="1" applyAlignment="1">
      <alignment vertical="top"/>
    </xf>
    <xf numFmtId="0" fontId="7" fillId="3" borderId="0" xfId="0" applyFont="1" applyFill="1" applyAlignment="1">
      <alignment vertical="top"/>
    </xf>
    <xf numFmtId="164" fontId="7" fillId="3" borderId="0" xfId="0" applyNumberFormat="1" applyFont="1" applyFill="1" applyAlignment="1">
      <alignment vertical="top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10" fillId="0" borderId="5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vertical="top"/>
    </xf>
    <xf numFmtId="0" fontId="10" fillId="0" borderId="4" xfId="0" applyFont="1" applyBorder="1" applyAlignment="1">
      <alignment vertical="top"/>
    </xf>
    <xf numFmtId="0" fontId="7" fillId="0" borderId="5" xfId="0" applyFont="1" applyBorder="1"/>
    <xf numFmtId="0" fontId="7" fillId="0" borderId="5" xfId="0" applyFont="1" applyBorder="1" applyAlignment="1">
      <alignment vertical="top"/>
    </xf>
    <xf numFmtId="0" fontId="10" fillId="0" borderId="5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164" fontId="7" fillId="0" borderId="5" xfId="0" applyNumberFormat="1" applyFont="1" applyBorder="1" applyAlignment="1">
      <alignment vertical="top"/>
    </xf>
    <xf numFmtId="0" fontId="12" fillId="2" borderId="3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164" fontId="13" fillId="6" borderId="3" xfId="0" applyNumberFormat="1" applyFont="1" applyFill="1" applyBorder="1" applyAlignment="1">
      <alignment horizontal="center" vertical="center" wrapText="1"/>
    </xf>
    <xf numFmtId="164" fontId="13" fillId="7" borderId="3" xfId="0" applyNumberFormat="1" applyFont="1" applyFill="1" applyBorder="1" applyAlignment="1">
      <alignment horizontal="center" vertical="center" wrapText="1"/>
    </xf>
    <xf numFmtId="164" fontId="13" fillId="7" borderId="4" xfId="0" applyNumberFormat="1" applyFont="1" applyFill="1" applyBorder="1" applyAlignment="1">
      <alignment horizontal="center" vertical="center" wrapText="1"/>
    </xf>
    <xf numFmtId="164" fontId="13" fillId="8" borderId="3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/>
    </xf>
    <xf numFmtId="0" fontId="14" fillId="0" borderId="0" xfId="0" applyFont="1" applyAlignment="1">
      <alignment vertical="center" wrapText="1"/>
    </xf>
    <xf numFmtId="0" fontId="12" fillId="5" borderId="8" xfId="0" applyFont="1" applyFill="1" applyBorder="1" applyAlignment="1">
      <alignment vertical="top"/>
    </xf>
    <xf numFmtId="0" fontId="14" fillId="5" borderId="9" xfId="0" applyFont="1" applyFill="1" applyBorder="1" applyAlignment="1">
      <alignment vertical="top"/>
    </xf>
    <xf numFmtId="164" fontId="14" fillId="5" borderId="9" xfId="0" applyNumberFormat="1" applyFont="1" applyFill="1" applyBorder="1" applyAlignment="1">
      <alignment vertical="top"/>
    </xf>
    <xf numFmtId="164" fontId="12" fillId="5" borderId="9" xfId="0" applyNumberFormat="1" applyFont="1" applyFill="1" applyBorder="1" applyAlignment="1">
      <alignment vertical="top"/>
    </xf>
    <xf numFmtId="164" fontId="12" fillId="5" borderId="10" xfId="0" applyNumberFormat="1" applyFont="1" applyFill="1" applyBorder="1" applyAlignment="1">
      <alignment vertical="top"/>
    </xf>
    <xf numFmtId="164" fontId="7" fillId="0" borderId="0" xfId="0" applyNumberFormat="1" applyFont="1" applyAlignment="1">
      <alignment vertical="center"/>
    </xf>
    <xf numFmtId="0" fontId="10" fillId="0" borderId="0" xfId="0" applyFont="1" applyAlignment="1">
      <alignment vertical="top"/>
    </xf>
    <xf numFmtId="0" fontId="7" fillId="0" borderId="0" xfId="0" applyFont="1"/>
    <xf numFmtId="0" fontId="11" fillId="0" borderId="0" xfId="0" applyFont="1" applyAlignment="1">
      <alignment vertical="top"/>
    </xf>
    <xf numFmtId="164" fontId="10" fillId="0" borderId="0" xfId="0" applyNumberFormat="1" applyFont="1" applyAlignment="1">
      <alignment vertical="top"/>
    </xf>
    <xf numFmtId="0" fontId="10" fillId="3" borderId="0" xfId="0" applyFont="1" applyFill="1" applyAlignment="1">
      <alignment vertical="top"/>
    </xf>
    <xf numFmtId="0" fontId="10" fillId="0" borderId="8" xfId="0" applyFont="1" applyBorder="1" applyAlignment="1">
      <alignment horizontal="left" vertical="top"/>
    </xf>
    <xf numFmtId="0" fontId="10" fillId="0" borderId="9" xfId="0" applyFont="1" applyBorder="1" applyAlignment="1">
      <alignment vertical="top"/>
    </xf>
    <xf numFmtId="0" fontId="11" fillId="0" borderId="9" xfId="0" applyFont="1" applyBorder="1" applyAlignment="1">
      <alignment vertical="top"/>
    </xf>
    <xf numFmtId="164" fontId="10" fillId="0" borderId="9" xfId="0" applyNumberFormat="1" applyFont="1" applyBorder="1" applyAlignment="1">
      <alignment vertical="top"/>
    </xf>
    <xf numFmtId="164" fontId="7" fillId="0" borderId="9" xfId="0" applyNumberFormat="1" applyFont="1" applyBorder="1" applyAlignment="1">
      <alignment vertical="top"/>
    </xf>
    <xf numFmtId="164" fontId="7" fillId="0" borderId="10" xfId="0" applyNumberFormat="1" applyFont="1" applyBorder="1" applyAlignment="1">
      <alignment vertical="center"/>
    </xf>
    <xf numFmtId="0" fontId="12" fillId="4" borderId="8" xfId="0" applyFont="1" applyFill="1" applyBorder="1" applyAlignment="1">
      <alignment vertical="center"/>
    </xf>
    <xf numFmtId="0" fontId="14" fillId="4" borderId="9" xfId="0" applyFont="1" applyFill="1" applyBorder="1" applyAlignment="1">
      <alignment vertical="center"/>
    </xf>
    <xf numFmtId="164" fontId="14" fillId="4" borderId="9" xfId="0" applyNumberFormat="1" applyFont="1" applyFill="1" applyBorder="1" applyAlignment="1">
      <alignment vertical="center"/>
    </xf>
    <xf numFmtId="164" fontId="12" fillId="4" borderId="9" xfId="0" applyNumberFormat="1" applyFont="1" applyFill="1" applyBorder="1" applyAlignment="1">
      <alignment vertical="center"/>
    </xf>
    <xf numFmtId="164" fontId="12" fillId="4" borderId="10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0" fontId="12" fillId="2" borderId="8" xfId="0" applyFont="1" applyFill="1" applyBorder="1" applyAlignment="1">
      <alignment vertical="top"/>
    </xf>
    <xf numFmtId="0" fontId="14" fillId="2" borderId="9" xfId="0" applyFont="1" applyFill="1" applyBorder="1" applyAlignment="1">
      <alignment vertical="top"/>
    </xf>
    <xf numFmtId="164" fontId="14" fillId="2" borderId="9" xfId="0" applyNumberFormat="1" applyFont="1" applyFill="1" applyBorder="1" applyAlignment="1">
      <alignment vertical="top"/>
    </xf>
    <xf numFmtId="164" fontId="12" fillId="2" borderId="9" xfId="0" applyNumberFormat="1" applyFont="1" applyFill="1" applyBorder="1" applyAlignment="1">
      <alignment vertical="top"/>
    </xf>
    <xf numFmtId="164" fontId="12" fillId="2" borderId="11" xfId="0" applyNumberFormat="1" applyFont="1" applyFill="1" applyBorder="1" applyAlignment="1">
      <alignment vertical="top"/>
    </xf>
    <xf numFmtId="0" fontId="10" fillId="0" borderId="8" xfId="0" applyFont="1" applyBorder="1" applyAlignment="1">
      <alignment vertical="top"/>
    </xf>
    <xf numFmtId="0" fontId="7" fillId="0" borderId="9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164" fontId="10" fillId="0" borderId="9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23206F"/>
      <color rgb="FFEF4348"/>
      <color rgb="FFA9AEB5"/>
      <color rgb="FF0707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Savings based on Status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Dashboard!$AA$1</c:f>
              <c:strCache>
                <c:ptCount val="1"/>
                <c:pt idx="0">
                  <c:v>Cash Savings</c:v>
                </c:pt>
              </c:strCache>
            </c:strRef>
          </c:tx>
          <c:spPr>
            <a:solidFill>
              <a:srgbClr val="23206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Dashboard!$Z$2:$Z$5</c:f>
              <c:strCache>
                <c:ptCount val="4"/>
                <c:pt idx="0">
                  <c:v>Planned</c:v>
                </c:pt>
                <c:pt idx="1">
                  <c:v>In progress</c:v>
                </c:pt>
                <c:pt idx="2">
                  <c:v>On hold</c:v>
                </c:pt>
                <c:pt idx="3">
                  <c:v>Completed</c:v>
                </c:pt>
              </c:strCache>
            </c:strRef>
          </c:cat>
          <c:val>
            <c:numRef>
              <c:f>Dashboard!$AA$2:$AA$5</c:f>
              <c:numCache>
                <c:formatCode>"$"#,##0</c:formatCode>
                <c:ptCount val="4"/>
                <c:pt idx="0">
                  <c:v>1299954.7819166668</c:v>
                </c:pt>
                <c:pt idx="1">
                  <c:v>2251889.6999999997</c:v>
                </c:pt>
                <c:pt idx="2">
                  <c:v>54804</c:v>
                </c:pt>
                <c:pt idx="3">
                  <c:v>822909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CE-4DE0-A3B3-F7452741B6A5}"/>
            </c:ext>
          </c:extLst>
        </c:ser>
        <c:ser>
          <c:idx val="1"/>
          <c:order val="1"/>
          <c:tx>
            <c:strRef>
              <c:f>Dashboard!$AB$1</c:f>
              <c:strCache>
                <c:ptCount val="1"/>
                <c:pt idx="0">
                  <c:v>Cost Avoidance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263D-4429-848C-2820B1A139D8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D5C-4226-B489-036A3D8CF8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Dashboard!$Z$2:$Z$5</c:f>
              <c:strCache>
                <c:ptCount val="4"/>
                <c:pt idx="0">
                  <c:v>Planned</c:v>
                </c:pt>
                <c:pt idx="1">
                  <c:v>In progress</c:v>
                </c:pt>
                <c:pt idx="2">
                  <c:v>On hold</c:v>
                </c:pt>
                <c:pt idx="3">
                  <c:v>Completed</c:v>
                </c:pt>
              </c:strCache>
            </c:strRef>
          </c:cat>
          <c:val>
            <c:numRef>
              <c:f>Dashboard!$AB$2:$AB$5</c:f>
              <c:numCache>
                <c:formatCode>"$"#,##0</c:formatCode>
                <c:ptCount val="4"/>
                <c:pt idx="0">
                  <c:v>0</c:v>
                </c:pt>
                <c:pt idx="1">
                  <c:v>659512</c:v>
                </c:pt>
                <c:pt idx="2">
                  <c:v>0</c:v>
                </c:pt>
                <c:pt idx="3">
                  <c:v>110311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CE-4DE0-A3B3-F7452741B6A5}"/>
            </c:ext>
          </c:extLst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18578783"/>
        <c:axId val="418573503"/>
      </c:barChart>
      <c:catAx>
        <c:axId val="418578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573503"/>
        <c:crosses val="autoZero"/>
        <c:auto val="1"/>
        <c:lblAlgn val="ctr"/>
        <c:lblOffset val="100"/>
        <c:noMultiLvlLbl val="0"/>
      </c:catAx>
      <c:valAx>
        <c:axId val="418573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5787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Estimated</a:t>
            </a:r>
            <a:r>
              <a:rPr lang="en-US" sz="1400" baseline="0"/>
              <a:t> Savings per Category per Savings Type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Dashboard!$AH$1</c:f>
              <c:strCache>
                <c:ptCount val="1"/>
                <c:pt idx="0">
                  <c:v>Cash Savings</c:v>
                </c:pt>
              </c:strCache>
            </c:strRef>
          </c:tx>
          <c:spPr>
            <a:solidFill>
              <a:srgbClr val="23206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Dashboard!$AG$2:$AG$5</c:f>
              <c:strCache>
                <c:ptCount val="4"/>
                <c:pt idx="0">
                  <c:v>Corporate Services</c:v>
                </c:pt>
                <c:pt idx="1">
                  <c:v>Facilities</c:v>
                </c:pt>
                <c:pt idx="2">
                  <c:v>Internet &amp; comm technology</c:v>
                </c:pt>
                <c:pt idx="3">
                  <c:v>Technical Goods &amp; Services</c:v>
                </c:pt>
              </c:strCache>
            </c:strRef>
          </c:cat>
          <c:val>
            <c:numRef>
              <c:f>Dashboard!$AH$2:$AH$5</c:f>
              <c:numCache>
                <c:formatCode>"$"#,##0</c:formatCode>
                <c:ptCount val="4"/>
                <c:pt idx="0">
                  <c:v>2422039.6</c:v>
                </c:pt>
                <c:pt idx="1">
                  <c:v>919804</c:v>
                </c:pt>
                <c:pt idx="2">
                  <c:v>807713.88191666664</c:v>
                </c:pt>
                <c:pt idx="3">
                  <c:v>280000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2C-4AD9-A60C-C7E0B712CAC4}"/>
            </c:ext>
          </c:extLst>
        </c:ser>
        <c:ser>
          <c:idx val="1"/>
          <c:order val="1"/>
          <c:tx>
            <c:strRef>
              <c:f>Dashboard!$AI$1</c:f>
              <c:strCache>
                <c:ptCount val="1"/>
                <c:pt idx="0">
                  <c:v>Cost Avoidance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Dashboard!$AG$2:$AG$5</c:f>
              <c:strCache>
                <c:ptCount val="4"/>
                <c:pt idx="0">
                  <c:v>Corporate Services</c:v>
                </c:pt>
                <c:pt idx="1">
                  <c:v>Facilities</c:v>
                </c:pt>
                <c:pt idx="2">
                  <c:v>Internet &amp; comm technology</c:v>
                </c:pt>
                <c:pt idx="3">
                  <c:v>Technical Goods &amp; Services</c:v>
                </c:pt>
              </c:strCache>
            </c:strRef>
          </c:cat>
          <c:val>
            <c:numRef>
              <c:f>Dashboard!$AI$2:$AI$5</c:f>
              <c:numCache>
                <c:formatCode>"$"#,##0</c:formatCode>
                <c:ptCount val="4"/>
                <c:pt idx="0">
                  <c:v>18583</c:v>
                </c:pt>
                <c:pt idx="1">
                  <c:v>0</c:v>
                </c:pt>
                <c:pt idx="2">
                  <c:v>751240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2C-4AD9-A60C-C7E0B712CAC4}"/>
            </c:ext>
          </c:extLst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02432223"/>
        <c:axId val="402431743"/>
      </c:barChart>
      <c:catAx>
        <c:axId val="4024322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431743"/>
        <c:crosses val="autoZero"/>
        <c:auto val="1"/>
        <c:lblAlgn val="ctr"/>
        <c:lblOffset val="100"/>
        <c:noMultiLvlLbl val="0"/>
      </c:catAx>
      <c:valAx>
        <c:axId val="4024317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432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Savings Achieved YTD per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Dashboard!$R$1</c:f>
              <c:strCache>
                <c:ptCount val="1"/>
                <c:pt idx="0">
                  <c:v>Cash Savings</c:v>
                </c:pt>
              </c:strCache>
            </c:strRef>
          </c:tx>
          <c:spPr>
            <a:solidFill>
              <a:srgbClr val="23206F"/>
            </a:solidFill>
            <a:ln>
              <a:noFill/>
            </a:ln>
            <a:effectLst/>
          </c:spPr>
          <c:invertIfNegative val="0"/>
          <c:dLbls>
            <c:spPr>
              <a:solidFill>
                <a:srgbClr val="23206F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Dashboard!$Q$2:$Q$5</c:f>
              <c:strCache>
                <c:ptCount val="4"/>
                <c:pt idx="0">
                  <c:v>Corporate Services</c:v>
                </c:pt>
                <c:pt idx="1">
                  <c:v>Facilities</c:v>
                </c:pt>
                <c:pt idx="2">
                  <c:v>Internet &amp; comm technology</c:v>
                </c:pt>
                <c:pt idx="3">
                  <c:v>Technical Goods &amp; Services</c:v>
                </c:pt>
              </c:strCache>
            </c:strRef>
          </c:cat>
          <c:val>
            <c:numRef>
              <c:f>Dashboard!$R$2:$R$5</c:f>
              <c:numCache>
                <c:formatCode>"$"#,##0</c:formatCode>
                <c:ptCount val="4"/>
                <c:pt idx="0">
                  <c:v>197417</c:v>
                </c:pt>
                <c:pt idx="1">
                  <c:v>0</c:v>
                </c:pt>
                <c:pt idx="2">
                  <c:v>625492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8C-4A10-A3E4-188456556235}"/>
            </c:ext>
          </c:extLst>
        </c:ser>
        <c:ser>
          <c:idx val="1"/>
          <c:order val="1"/>
          <c:tx>
            <c:strRef>
              <c:f>Dashboard!$S$1</c:f>
              <c:strCache>
                <c:ptCount val="1"/>
                <c:pt idx="0">
                  <c:v>Cost Avoidance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dLbl>
              <c:idx val="1"/>
              <c:spPr>
                <a:solidFill>
                  <a:srgbClr val="0070C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C3D-4F87-8CB9-72D9D9F63CE0}"/>
                </c:ext>
              </c:extLst>
            </c:dLbl>
            <c:dLbl>
              <c:idx val="3"/>
              <c:spPr>
                <a:solidFill>
                  <a:srgbClr val="0070C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C3D-4F87-8CB9-72D9D9F63C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Dashboard!$Q$2:$Q$5</c:f>
              <c:strCache>
                <c:ptCount val="4"/>
                <c:pt idx="0">
                  <c:v>Corporate Services</c:v>
                </c:pt>
                <c:pt idx="1">
                  <c:v>Facilities</c:v>
                </c:pt>
                <c:pt idx="2">
                  <c:v>Internet &amp; comm technology</c:v>
                </c:pt>
                <c:pt idx="3">
                  <c:v>Technical Goods &amp; Services</c:v>
                </c:pt>
              </c:strCache>
            </c:strRef>
          </c:cat>
          <c:val>
            <c:numRef>
              <c:f>Dashboard!$S$2:$S$5</c:f>
              <c:numCache>
                <c:formatCode>"$"#,##0</c:formatCode>
                <c:ptCount val="4"/>
                <c:pt idx="0">
                  <c:v>18583</c:v>
                </c:pt>
                <c:pt idx="1">
                  <c:v>0</c:v>
                </c:pt>
                <c:pt idx="2">
                  <c:v>91728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C-4A10-A3E4-1884565562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32033487"/>
        <c:axId val="2132036847"/>
      </c:barChart>
      <c:catAx>
        <c:axId val="2132033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2036847"/>
        <c:crosses val="autoZero"/>
        <c:auto val="1"/>
        <c:lblAlgn val="ctr"/>
        <c:lblOffset val="100"/>
        <c:noMultiLvlLbl val="0"/>
      </c:catAx>
      <c:valAx>
        <c:axId val="2132036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20334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cap="none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Estimated Total Savings per Category</a:t>
            </a:r>
            <a:endParaRPr lang="en-US" sz="1400" b="0" i="0" cap="none" normalizeH="0" baseline="0">
              <a:solidFill>
                <a:sysClr val="windowText" lastClr="000000"/>
              </a:solidFill>
              <a:latin typeface="+mn-lt"/>
            </a:endParaRPr>
          </a:p>
        </c:rich>
      </c:tx>
      <c:overlay val="0"/>
      <c:spPr>
        <a:solidFill>
          <a:schemeClr val="lt1"/>
        </a:solidFill>
        <a:ln w="19050" cap="flat" cmpd="sng" algn="ctr">
          <a:solidFill>
            <a:schemeClr val="accent4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normalizeH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52885457237349"/>
          <c:y val="0.22064856272050962"/>
          <c:w val="0.82420635382337626"/>
          <c:h val="0.67608742671085931"/>
        </c:manualLayout>
      </c:layout>
      <c:pieChart>
        <c:varyColors val="1"/>
        <c:ser>
          <c:idx val="0"/>
          <c:order val="0"/>
          <c:tx>
            <c:strRef>
              <c:f>Dashboard!$AQ$1</c:f>
              <c:strCache>
                <c:ptCount val="1"/>
                <c:pt idx="0">
                  <c:v>Total Savings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AE3-4A50-A734-AC2B033C33F3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AE3-4A50-A734-AC2B033C33F3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AE3-4A50-A734-AC2B033C33F3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AE3-4A50-A734-AC2B033C33F3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AE3-4A50-A734-AC2B033C33F3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AE3-4A50-A734-AC2B033C33F3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0AE3-4A50-A734-AC2B033C33F3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0AE3-4A50-A734-AC2B033C33F3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Dashboard!$AP$2:$AP$5</c:f>
              <c:strCache>
                <c:ptCount val="4"/>
                <c:pt idx="0">
                  <c:v>Corporate Services</c:v>
                </c:pt>
                <c:pt idx="1">
                  <c:v>Facilities</c:v>
                </c:pt>
                <c:pt idx="2">
                  <c:v>Internet &amp; comm technology</c:v>
                </c:pt>
                <c:pt idx="3">
                  <c:v>Technical Goods &amp; Services</c:v>
                </c:pt>
              </c:strCache>
            </c:strRef>
          </c:cat>
          <c:val>
            <c:numRef>
              <c:f>Dashboard!$AQ$2:$AQ$5</c:f>
              <c:numCache>
                <c:formatCode>"$"#,##0</c:formatCode>
                <c:ptCount val="4"/>
                <c:pt idx="0">
                  <c:v>2440622.6</c:v>
                </c:pt>
                <c:pt idx="1">
                  <c:v>919804</c:v>
                </c:pt>
                <c:pt idx="2">
                  <c:v>1558953.8819166666</c:v>
                </c:pt>
                <c:pt idx="3">
                  <c:v>280000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AE3-4A50-A734-AC2B033C33F3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_xlchart.v1.2</cx:f>
      </cx:numDim>
    </cx:data>
  </cx:chartData>
  <cx:chart>
    <cx:title pos="t" align="ctr" overlay="0">
      <cx:tx>
        <cx:txData>
          <cx:v>Estimated 2026 Savings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Estimated 2026 Savings</a:t>
          </a:r>
        </a:p>
      </cx:txPr>
    </cx:title>
    <cx:plotArea>
      <cx:plotAreaRegion>
        <cx:series layoutId="waterfall" uniqueId="{3459256A-08A9-415E-830B-6E8899CB5F6C}" formatIdx="0">
          <cx:tx>
            <cx:txData>
              <cx:f>_xlchart.v1.1</cx:f>
              <cx:v>Savings </cx:v>
            </cx:txData>
          </cx:tx>
          <cx:dataPt idx="0">
            <cx:spPr>
              <a:solidFill>
                <a:srgbClr val="23206F"/>
              </a:solidFill>
            </cx:spPr>
          </cx:dataPt>
          <cx:dataPt idx="1">
            <cx:spPr>
              <a:solidFill>
                <a:srgbClr val="0070C0"/>
              </a:solidFill>
            </cx:spPr>
          </cx:dataPt>
          <cx:dataPt idx="2">
            <cx:spPr>
              <a:solidFill>
                <a:srgbClr val="23206F"/>
              </a:solidFill>
            </cx:spPr>
          </cx:dataPt>
          <cx:dataPt idx="3">
            <cx:spPr>
              <a:solidFill>
                <a:srgbClr val="0070C0"/>
              </a:solidFill>
            </cx:spPr>
          </cx:dataPt>
          <cx:dataPt idx="4">
            <cx:spPr>
              <a:solidFill>
                <a:srgbClr val="23206F"/>
              </a:solidFill>
            </cx:spPr>
          </cx:dataPt>
          <cx:dataPt idx="6">
            <cx:spPr>
              <a:solidFill>
                <a:srgbClr val="00B050"/>
              </a:solidFill>
            </cx:spPr>
          </cx:dataPt>
          <cx:dataLabels pos="outEnd"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+mn-lt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>
              <a:latin typeface="+mn-lt"/>
              <a:ea typeface="Calibri" panose="020F0502020204030204" pitchFamily="34" charset="0"/>
              <a:cs typeface="Calibri" panose="020F0502020204030204" pitchFamily="34" charset="0"/>
            </a:endParaRPr>
          </a:p>
        </cx:txPr>
      </cx:axis>
      <cx:axis id="1">
        <cx:valScaling/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val">
        <cx:f>_xlchart.v1.5</cx:f>
      </cx:numDim>
    </cx:data>
  </cx:chartData>
  <cx:chart>
    <cx:title pos="t" align="ctr" overlay="0">
      <cx:tx>
        <cx:txData>
          <cx:v>Savings Achieved YTD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Savings Achieved YTD</a:t>
          </a:r>
        </a:p>
      </cx:txPr>
    </cx:title>
    <cx:plotArea>
      <cx:plotAreaRegion>
        <cx:series layoutId="waterfall" uniqueId="{C5E8F6F2-9D08-4A35-A6CC-FF43B7F6A7BC}">
          <cx:tx>
            <cx:txData>
              <cx:f>_xlchart.v1.4</cx:f>
              <cx:v>Savings </cx:v>
            </cx:txData>
          </cx:tx>
          <cx:dataPt idx="0">
            <cx:spPr>
              <a:solidFill>
                <a:srgbClr val="23206F"/>
              </a:solidFill>
            </cx:spPr>
          </cx:dataPt>
          <cx:dataPt idx="1">
            <cx:spPr>
              <a:solidFill>
                <a:srgbClr val="0070C0"/>
              </a:solidFill>
            </cx:spPr>
          </cx:dataPt>
          <cx:dataPt idx="2">
            <cx:spPr>
              <a:solidFill>
                <a:srgbClr val="23206F"/>
              </a:solidFill>
            </cx:spPr>
          </cx:dataPt>
          <cx:dataPt idx="4">
            <cx:spPr>
              <a:solidFill>
                <a:srgbClr val="23206F"/>
              </a:solidFill>
            </cx:spPr>
          </cx:dataPt>
          <cx:dataPt idx="6">
            <cx:spPr>
              <a:solidFill>
                <a:srgbClr val="00B050"/>
              </a:solidFill>
            </cx:spPr>
          </cx:dataPt>
          <cx:dataLabels pos="outEnd">
            <cx:visibility seriesName="0" categoryName="0" value="1"/>
            <cx:dataLabel idx="4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900"/>
            </a:pPr>
            <a:endParaRPr lang="en-US" sz="9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endParaRPr>
          </a:p>
        </cx:txPr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Relationship Id="rId6" Type="http://schemas.microsoft.com/office/2014/relationships/chartEx" Target="../charts/chartEx2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127000</xdr:rowOff>
    </xdr:from>
    <xdr:to>
      <xdr:col>2</xdr:col>
      <xdr:colOff>749300</xdr:colOff>
      <xdr:row>4</xdr:row>
      <xdr:rowOff>46174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37AB60-F1D6-064D-87DE-0A92DBEA8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800" y="127000"/>
          <a:ext cx="4216400" cy="681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9523</xdr:rowOff>
    </xdr:from>
    <xdr:to>
      <xdr:col>7</xdr:col>
      <xdr:colOff>0</xdr:colOff>
      <xdr:row>31</xdr:row>
      <xdr:rowOff>178306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7CE90FEB-CF15-FF82-0EB4-EEABE942DA3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725" y="1724023"/>
              <a:ext cx="7077075" cy="441058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24</xdr:col>
      <xdr:colOff>1</xdr:colOff>
      <xdr:row>9</xdr:row>
      <xdr:rowOff>9524</xdr:rowOff>
    </xdr:from>
    <xdr:to>
      <xdr:col>31</xdr:col>
      <xdr:colOff>44959</xdr:colOff>
      <xdr:row>31</xdr:row>
      <xdr:rowOff>178307</xdr:rowOff>
    </xdr:to>
    <xdr:graphicFrame macro="">
      <xdr:nvGraphicFramePr>
        <xdr:cNvPr id="42" name="Chart 2">
          <a:extLst>
            <a:ext uri="{FF2B5EF4-FFF2-40B4-BE49-F238E27FC236}">
              <a16:creationId xmlns:a16="http://schemas.microsoft.com/office/drawing/2014/main" id="{F4E63FB6-12F1-ACC0-49E7-195C10882D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31</xdr:col>
      <xdr:colOff>600075</xdr:colOff>
      <xdr:row>9</xdr:row>
      <xdr:rowOff>9524</xdr:rowOff>
    </xdr:from>
    <xdr:to>
      <xdr:col>39</xdr:col>
      <xdr:colOff>35433</xdr:colOff>
      <xdr:row>31</xdr:row>
      <xdr:rowOff>178307</xdr:rowOff>
    </xdr:to>
    <xdr:graphicFrame macro="">
      <xdr:nvGraphicFramePr>
        <xdr:cNvPr id="43" name="Chart 3">
          <a:extLst>
            <a:ext uri="{FF2B5EF4-FFF2-40B4-BE49-F238E27FC236}">
              <a16:creationId xmlns:a16="http://schemas.microsoft.com/office/drawing/2014/main" id="{52C6B4D8-E5CC-08BE-EF31-C413D8CB09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9</xdr:row>
      <xdr:rowOff>0</xdr:rowOff>
    </xdr:from>
    <xdr:to>
      <xdr:col>23</xdr:col>
      <xdr:colOff>44958</xdr:colOff>
      <xdr:row>31</xdr:row>
      <xdr:rowOff>168783</xdr:rowOff>
    </xdr:to>
    <xdr:graphicFrame macro="">
      <xdr:nvGraphicFramePr>
        <xdr:cNvPr id="41" name="Chart 4">
          <a:extLst>
            <a:ext uri="{FF2B5EF4-FFF2-40B4-BE49-F238E27FC236}">
              <a16:creationId xmlns:a16="http://schemas.microsoft.com/office/drawing/2014/main" id="{8DF72760-F1B3-5B92-535C-4F262E1A95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41</xdr:col>
      <xdr:colOff>0</xdr:colOff>
      <xdr:row>9</xdr:row>
      <xdr:rowOff>0</xdr:rowOff>
    </xdr:from>
    <xdr:to>
      <xdr:col>48</xdr:col>
      <xdr:colOff>44958</xdr:colOff>
      <xdr:row>32</xdr:row>
      <xdr:rowOff>25908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2930991-6AEC-4C16-B20D-85171C9AAE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304798</xdr:colOff>
      <xdr:row>9</xdr:row>
      <xdr:rowOff>0</xdr:rowOff>
    </xdr:from>
    <xdr:to>
      <xdr:col>14</xdr:col>
      <xdr:colOff>349756</xdr:colOff>
      <xdr:row>31</xdr:row>
      <xdr:rowOff>168783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6">
              <a:extLst>
                <a:ext uri="{FF2B5EF4-FFF2-40B4-BE49-F238E27FC236}">
                  <a16:creationId xmlns:a16="http://schemas.microsoft.com/office/drawing/2014/main" id="{7935476A-3C3D-9978-7EC5-400339D7DA1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598" y="1714500"/>
              <a:ext cx="7029958" cy="441058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B6:Q765"/>
  <sheetViews>
    <sheetView tabSelected="1" workbookViewId="0">
      <pane xSplit="2" ySplit="6" topLeftCell="C7" activePane="bottomRight" state="frozen"/>
      <selection pane="topRight" activeCell="B1" sqref="B1"/>
      <selection pane="bottomLeft" activeCell="A2" sqref="A2"/>
      <selection pane="bottomRight" activeCell="B6" sqref="B6"/>
    </sheetView>
  </sheetViews>
  <sheetFormatPr baseColWidth="10" defaultColWidth="9.1640625" defaultRowHeight="15" x14ac:dyDescent="0.2"/>
  <cols>
    <col min="1" max="1" width="5.6640625" style="11" customWidth="1"/>
    <col min="2" max="2" width="45.5" style="11" customWidth="1"/>
    <col min="3" max="3" width="61.83203125" style="11" customWidth="1"/>
    <col min="4" max="5" width="27.5" style="11" customWidth="1"/>
    <col min="6" max="6" width="18.5" style="11" customWidth="1"/>
    <col min="7" max="7" width="19.6640625" style="11" customWidth="1"/>
    <col min="8" max="8" width="13.83203125" style="11" customWidth="1"/>
    <col min="9" max="9" width="24.1640625" style="11" customWidth="1"/>
    <col min="10" max="10" width="19.1640625" style="14" customWidth="1"/>
    <col min="11" max="11" width="19.83203125" style="15" customWidth="1"/>
    <col min="12" max="12" width="20.6640625" style="13" customWidth="1"/>
    <col min="13" max="13" width="20.6640625" style="15" customWidth="1"/>
    <col min="14" max="14" width="20.6640625" style="13" customWidth="1"/>
    <col min="15" max="15" width="20.6640625" style="15" customWidth="1"/>
    <col min="16" max="16" width="20.6640625" style="13" customWidth="1"/>
    <col min="17" max="17" width="20.6640625" style="16" customWidth="1"/>
    <col min="18" max="16384" width="9.1640625" style="11"/>
  </cols>
  <sheetData>
    <row r="6" spans="2:17" s="53" customFormat="1" ht="40" x14ac:dyDescent="0.2">
      <c r="B6" s="45" t="s">
        <v>0</v>
      </c>
      <c r="C6" s="45" t="s">
        <v>1</v>
      </c>
      <c r="D6" s="45" t="s">
        <v>72</v>
      </c>
      <c r="E6" s="45" t="s">
        <v>91</v>
      </c>
      <c r="F6" s="45" t="s">
        <v>2</v>
      </c>
      <c r="G6" s="45" t="s">
        <v>3</v>
      </c>
      <c r="H6" s="45" t="s">
        <v>4</v>
      </c>
      <c r="I6" s="46" t="s">
        <v>5</v>
      </c>
      <c r="J6" s="47" t="s">
        <v>6</v>
      </c>
      <c r="K6" s="48" t="s">
        <v>7</v>
      </c>
      <c r="L6" s="49" t="s">
        <v>8</v>
      </c>
      <c r="M6" s="48" t="s">
        <v>9</v>
      </c>
      <c r="N6" s="49" t="s">
        <v>10</v>
      </c>
      <c r="O6" s="48" t="s">
        <v>11</v>
      </c>
      <c r="P6" s="50" t="s">
        <v>12</v>
      </c>
      <c r="Q6" s="51" t="s">
        <v>13</v>
      </c>
    </row>
    <row r="7" spans="2:17" s="10" customFormat="1" x14ac:dyDescent="0.2">
      <c r="B7" s="17" t="s">
        <v>73</v>
      </c>
      <c r="C7" s="18" t="s">
        <v>33</v>
      </c>
      <c r="D7" s="18" t="s">
        <v>26</v>
      </c>
      <c r="E7" s="18" t="s">
        <v>27</v>
      </c>
      <c r="F7" s="18" t="s">
        <v>92</v>
      </c>
      <c r="G7" s="18" t="s">
        <v>106</v>
      </c>
      <c r="H7" s="18" t="s">
        <v>35</v>
      </c>
      <c r="I7" s="19" t="s">
        <v>36</v>
      </c>
      <c r="J7" s="20">
        <v>388170</v>
      </c>
      <c r="K7" s="20">
        <v>194107</v>
      </c>
      <c r="L7" s="20"/>
      <c r="M7" s="20">
        <v>64703</v>
      </c>
      <c r="N7" s="20"/>
      <c r="O7" s="20"/>
      <c r="P7" s="20"/>
      <c r="Q7" s="21">
        <f t="shared" ref="Q7:Q15" si="0">SUM(K7:P7)</f>
        <v>258810</v>
      </c>
    </row>
    <row r="8" spans="2:17" x14ac:dyDescent="0.2">
      <c r="B8" s="22" t="s">
        <v>74</v>
      </c>
      <c r="C8" s="61" t="s">
        <v>109</v>
      </c>
      <c r="D8" s="60" t="s">
        <v>26</v>
      </c>
      <c r="E8" s="60" t="s">
        <v>27</v>
      </c>
      <c r="F8" s="11" t="s">
        <v>93</v>
      </c>
      <c r="G8" s="10" t="s">
        <v>106</v>
      </c>
      <c r="H8" s="60" t="s">
        <v>35</v>
      </c>
      <c r="I8" s="62" t="s">
        <v>36</v>
      </c>
      <c r="J8" s="13">
        <v>423842</v>
      </c>
      <c r="K8" s="13">
        <v>201606</v>
      </c>
      <c r="M8" s="13"/>
      <c r="O8" s="13"/>
      <c r="Q8" s="23">
        <f t="shared" si="0"/>
        <v>201606</v>
      </c>
    </row>
    <row r="9" spans="2:17" x14ac:dyDescent="0.2">
      <c r="B9" s="24" t="s">
        <v>75</v>
      </c>
      <c r="C9" s="60" t="s">
        <v>110</v>
      </c>
      <c r="D9" s="60" t="s">
        <v>14</v>
      </c>
      <c r="E9" s="60" t="s">
        <v>25</v>
      </c>
      <c r="F9" s="60" t="s">
        <v>94</v>
      </c>
      <c r="G9" s="60" t="s">
        <v>107</v>
      </c>
      <c r="H9" s="60" t="s">
        <v>35</v>
      </c>
      <c r="I9" s="62" t="s">
        <v>36</v>
      </c>
      <c r="J9" s="63">
        <v>788010</v>
      </c>
      <c r="K9" s="63"/>
      <c r="L9" s="63"/>
      <c r="M9" s="63">
        <v>77127</v>
      </c>
      <c r="N9" s="63"/>
      <c r="O9" s="13">
        <v>38563</v>
      </c>
      <c r="Q9" s="23">
        <f t="shared" si="0"/>
        <v>115690</v>
      </c>
    </row>
    <row r="10" spans="2:17" x14ac:dyDescent="0.2">
      <c r="B10" s="22" t="s">
        <v>76</v>
      </c>
      <c r="C10" s="60" t="s">
        <v>76</v>
      </c>
      <c r="D10" s="60" t="s">
        <v>26</v>
      </c>
      <c r="E10" s="60" t="s">
        <v>27</v>
      </c>
      <c r="F10" s="11" t="s">
        <v>95</v>
      </c>
      <c r="G10" s="10" t="s">
        <v>106</v>
      </c>
      <c r="H10" s="11" t="s">
        <v>35</v>
      </c>
      <c r="I10" s="62" t="s">
        <v>36</v>
      </c>
      <c r="J10" s="13">
        <v>393340</v>
      </c>
      <c r="K10" s="13">
        <v>69636</v>
      </c>
      <c r="M10" s="13">
        <v>23212</v>
      </c>
      <c r="O10" s="13"/>
      <c r="Q10" s="23">
        <f t="shared" si="0"/>
        <v>92848</v>
      </c>
    </row>
    <row r="11" spans="2:17" x14ac:dyDescent="0.2">
      <c r="B11" s="24" t="s">
        <v>77</v>
      </c>
      <c r="C11" s="60" t="s">
        <v>111</v>
      </c>
      <c r="D11" s="60" t="s">
        <v>26</v>
      </c>
      <c r="E11" s="60" t="s">
        <v>27</v>
      </c>
      <c r="F11" s="60" t="s">
        <v>96</v>
      </c>
      <c r="G11" s="10" t="s">
        <v>106</v>
      </c>
      <c r="H11" s="60" t="s">
        <v>35</v>
      </c>
      <c r="I11" s="62" t="s">
        <v>36</v>
      </c>
      <c r="J11" s="63">
        <v>764485</v>
      </c>
      <c r="K11" s="63"/>
      <c r="L11" s="63">
        <v>91728</v>
      </c>
      <c r="M11" s="63"/>
      <c r="N11" s="63"/>
      <c r="O11" s="13"/>
      <c r="Q11" s="23">
        <f t="shared" si="0"/>
        <v>91728</v>
      </c>
    </row>
    <row r="12" spans="2:17" x14ac:dyDescent="0.2">
      <c r="B12" s="24" t="s">
        <v>78</v>
      </c>
      <c r="C12" s="64" t="s">
        <v>112</v>
      </c>
      <c r="D12" s="60" t="s">
        <v>26</v>
      </c>
      <c r="E12" s="60" t="s">
        <v>27</v>
      </c>
      <c r="F12" s="11" t="s">
        <v>95</v>
      </c>
      <c r="G12" s="10" t="s">
        <v>106</v>
      </c>
      <c r="H12" s="60" t="s">
        <v>35</v>
      </c>
      <c r="I12" s="62" t="s">
        <v>36</v>
      </c>
      <c r="J12" s="63">
        <v>144457</v>
      </c>
      <c r="K12" s="63">
        <v>72228</v>
      </c>
      <c r="L12" s="63"/>
      <c r="M12" s="63"/>
      <c r="N12" s="63"/>
      <c r="O12" s="13"/>
      <c r="Q12" s="23">
        <f t="shared" si="0"/>
        <v>72228</v>
      </c>
    </row>
    <row r="13" spans="2:17" x14ac:dyDescent="0.2">
      <c r="B13" s="25" t="s">
        <v>79</v>
      </c>
      <c r="C13" s="11" t="s">
        <v>37</v>
      </c>
      <c r="D13" s="11" t="s">
        <v>14</v>
      </c>
      <c r="E13" s="11" t="s">
        <v>27</v>
      </c>
      <c r="F13" s="11" t="s">
        <v>97</v>
      </c>
      <c r="G13" s="60" t="s">
        <v>107</v>
      </c>
      <c r="H13" s="11" t="s">
        <v>35</v>
      </c>
      <c r="I13" s="62" t="s">
        <v>36</v>
      </c>
      <c r="J13" s="13">
        <v>309722</v>
      </c>
      <c r="K13" s="13">
        <v>39672</v>
      </c>
      <c r="L13" s="13">
        <v>18583</v>
      </c>
      <c r="M13" s="13"/>
      <c r="O13" s="13"/>
      <c r="Q13" s="23">
        <f t="shared" si="0"/>
        <v>58255</v>
      </c>
    </row>
    <row r="14" spans="2:17" x14ac:dyDescent="0.2">
      <c r="B14" s="25" t="s">
        <v>80</v>
      </c>
      <c r="C14" s="11" t="s">
        <v>113</v>
      </c>
      <c r="D14" s="11" t="s">
        <v>14</v>
      </c>
      <c r="E14" s="11" t="s">
        <v>38</v>
      </c>
      <c r="F14" s="11" t="s">
        <v>98</v>
      </c>
      <c r="G14" s="60" t="s">
        <v>107</v>
      </c>
      <c r="H14" s="11" t="s">
        <v>35</v>
      </c>
      <c r="I14" s="62" t="s">
        <v>36</v>
      </c>
      <c r="J14" s="13">
        <v>195900</v>
      </c>
      <c r="K14" s="13">
        <v>30876</v>
      </c>
      <c r="M14" s="13"/>
      <c r="O14" s="13"/>
      <c r="Q14" s="23">
        <f t="shared" si="0"/>
        <v>30876</v>
      </c>
    </row>
    <row r="15" spans="2:17" x14ac:dyDescent="0.2">
      <c r="B15" s="65" t="s">
        <v>81</v>
      </c>
      <c r="C15" s="66" t="s">
        <v>114</v>
      </c>
      <c r="D15" s="66" t="s">
        <v>14</v>
      </c>
      <c r="E15" s="66" t="s">
        <v>27</v>
      </c>
      <c r="F15" s="66" t="s">
        <v>99</v>
      </c>
      <c r="G15" s="66" t="s">
        <v>107</v>
      </c>
      <c r="H15" s="66" t="s">
        <v>35</v>
      </c>
      <c r="I15" s="67" t="s">
        <v>36</v>
      </c>
      <c r="J15" s="68">
        <v>23979</v>
      </c>
      <c r="K15" s="68">
        <v>11179</v>
      </c>
      <c r="L15" s="68"/>
      <c r="M15" s="68"/>
      <c r="N15" s="68"/>
      <c r="O15" s="69"/>
      <c r="P15" s="69"/>
      <c r="Q15" s="70">
        <f t="shared" si="0"/>
        <v>11179</v>
      </c>
    </row>
    <row r="16" spans="2:17" s="52" customFormat="1" ht="19" x14ac:dyDescent="0.2">
      <c r="B16" s="54" t="s">
        <v>39</v>
      </c>
      <c r="C16" s="55"/>
      <c r="D16" s="55"/>
      <c r="E16" s="55"/>
      <c r="F16" s="55"/>
      <c r="G16" s="55"/>
      <c r="H16" s="55"/>
      <c r="I16" s="55"/>
      <c r="J16" s="56"/>
      <c r="K16" s="57">
        <v>865119</v>
      </c>
      <c r="L16" s="57">
        <v>687131</v>
      </c>
      <c r="M16" s="57">
        <v>176003</v>
      </c>
      <c r="N16" s="57">
        <v>0</v>
      </c>
      <c r="O16" s="57">
        <v>38563</v>
      </c>
      <c r="P16" s="57">
        <v>0</v>
      </c>
      <c r="Q16" s="58">
        <f>SUM(Q7:Q15)</f>
        <v>933220</v>
      </c>
    </row>
    <row r="17" spans="2:17" x14ac:dyDescent="0.2">
      <c r="B17" s="26"/>
      <c r="C17" s="27"/>
      <c r="D17" s="27"/>
      <c r="E17" s="27"/>
      <c r="F17" s="27"/>
      <c r="G17" s="27"/>
      <c r="H17" s="27"/>
      <c r="I17" s="27"/>
      <c r="J17" s="28"/>
      <c r="K17" s="28"/>
      <c r="L17" s="28"/>
      <c r="M17" s="28"/>
      <c r="N17" s="28"/>
      <c r="O17" s="28"/>
      <c r="P17" s="28"/>
      <c r="Q17" s="28"/>
    </row>
    <row r="18" spans="2:17" x14ac:dyDescent="0.2">
      <c r="B18" s="26"/>
      <c r="C18" s="27"/>
      <c r="D18" s="27"/>
      <c r="E18" s="27"/>
      <c r="F18" s="27"/>
      <c r="G18" s="27"/>
      <c r="H18" s="27"/>
      <c r="I18" s="27"/>
      <c r="J18" s="28"/>
      <c r="K18" s="28"/>
      <c r="L18" s="28"/>
      <c r="M18" s="28"/>
      <c r="N18" s="28"/>
      <c r="O18" s="28"/>
      <c r="P18" s="28"/>
      <c r="Q18" s="28"/>
    </row>
    <row r="19" spans="2:17" s="12" customFormat="1" x14ac:dyDescent="0.2">
      <c r="B19" s="29" t="s">
        <v>82</v>
      </c>
      <c r="C19" s="30" t="s">
        <v>115</v>
      </c>
      <c r="D19" s="30" t="s">
        <v>14</v>
      </c>
      <c r="E19" s="30" t="s">
        <v>29</v>
      </c>
      <c r="F19" s="30" t="s">
        <v>100</v>
      </c>
      <c r="G19" s="42" t="s">
        <v>107</v>
      </c>
      <c r="H19" s="30" t="s">
        <v>15</v>
      </c>
      <c r="I19" s="31" t="s">
        <v>21</v>
      </c>
      <c r="J19" s="32">
        <v>67840782</v>
      </c>
      <c r="K19" s="33">
        <v>1000000</v>
      </c>
      <c r="L19" s="33"/>
      <c r="M19" s="33">
        <v>1000000</v>
      </c>
      <c r="N19" s="32"/>
      <c r="O19" s="32"/>
      <c r="P19" s="32"/>
      <c r="Q19" s="21">
        <f t="shared" ref="Q19:Q27" si="1">SUM(K19:P19)</f>
        <v>2000000</v>
      </c>
    </row>
    <row r="20" spans="2:17" x14ac:dyDescent="0.2">
      <c r="B20" s="34" t="s">
        <v>83</v>
      </c>
      <c r="C20" s="12" t="s">
        <v>116</v>
      </c>
      <c r="D20" s="12" t="s">
        <v>26</v>
      </c>
      <c r="E20" s="12" t="s">
        <v>27</v>
      </c>
      <c r="F20" s="12" t="s">
        <v>101</v>
      </c>
      <c r="G20" s="10" t="s">
        <v>106</v>
      </c>
      <c r="H20" s="79" t="s">
        <v>15</v>
      </c>
      <c r="I20" s="80" t="s">
        <v>16</v>
      </c>
      <c r="J20" s="81">
        <v>650000</v>
      </c>
      <c r="K20" s="81"/>
      <c r="L20" s="81">
        <v>650000</v>
      </c>
      <c r="M20" s="81"/>
      <c r="N20" s="81"/>
      <c r="O20" s="81"/>
      <c r="P20" s="81"/>
      <c r="Q20" s="23">
        <f t="shared" si="1"/>
        <v>650000</v>
      </c>
    </row>
    <row r="21" spans="2:17" x14ac:dyDescent="0.2">
      <c r="B21" s="35" t="s">
        <v>84</v>
      </c>
      <c r="C21" s="79" t="s">
        <v>117</v>
      </c>
      <c r="D21" s="79" t="s">
        <v>14</v>
      </c>
      <c r="E21" s="79" t="s">
        <v>25</v>
      </c>
      <c r="F21" s="79" t="s">
        <v>94</v>
      </c>
      <c r="G21" s="60" t="s">
        <v>107</v>
      </c>
      <c r="H21" s="79" t="s">
        <v>15</v>
      </c>
      <c r="I21" s="80" t="s">
        <v>21</v>
      </c>
      <c r="J21" s="78">
        <v>452237</v>
      </c>
      <c r="K21" s="78">
        <v>112353</v>
      </c>
      <c r="L21" s="78"/>
      <c r="M21" s="78">
        <v>80850</v>
      </c>
      <c r="N21" s="78"/>
      <c r="O21" s="59"/>
      <c r="P21" s="59"/>
      <c r="Q21" s="23">
        <f t="shared" si="1"/>
        <v>193203</v>
      </c>
    </row>
    <row r="22" spans="2:17" x14ac:dyDescent="0.2">
      <c r="B22" s="36" t="s">
        <v>85</v>
      </c>
      <c r="C22" s="79" t="s">
        <v>33</v>
      </c>
      <c r="D22" s="79" t="s">
        <v>26</v>
      </c>
      <c r="E22" s="79" t="s">
        <v>27</v>
      </c>
      <c r="F22" s="76" t="s">
        <v>92</v>
      </c>
      <c r="G22" s="10" t="s">
        <v>106</v>
      </c>
      <c r="H22" s="76" t="s">
        <v>15</v>
      </c>
      <c r="I22" s="80" t="s">
        <v>16</v>
      </c>
      <c r="J22" s="59">
        <v>192725</v>
      </c>
      <c r="K22" s="78">
        <v>38447</v>
      </c>
      <c r="L22" s="78"/>
      <c r="M22" s="78"/>
      <c r="N22" s="59"/>
      <c r="O22" s="59"/>
      <c r="P22" s="59"/>
      <c r="Q22" s="23">
        <f t="shared" si="1"/>
        <v>38447</v>
      </c>
    </row>
    <row r="23" spans="2:17" x14ac:dyDescent="0.2">
      <c r="B23" s="35" t="s">
        <v>86</v>
      </c>
      <c r="C23" s="79" t="s">
        <v>118</v>
      </c>
      <c r="D23" s="79" t="s">
        <v>26</v>
      </c>
      <c r="E23" s="79" t="s">
        <v>27</v>
      </c>
      <c r="F23" s="79" t="s">
        <v>102</v>
      </c>
      <c r="G23" s="10" t="s">
        <v>106</v>
      </c>
      <c r="H23" s="79" t="s">
        <v>15</v>
      </c>
      <c r="I23" s="80" t="s">
        <v>21</v>
      </c>
      <c r="J23" s="78">
        <v>298676</v>
      </c>
      <c r="K23" s="78">
        <v>7466.9000000000005</v>
      </c>
      <c r="L23" s="78"/>
      <c r="M23" s="78">
        <v>7466.9000000000005</v>
      </c>
      <c r="N23" s="78"/>
      <c r="O23" s="59"/>
      <c r="P23" s="59"/>
      <c r="Q23" s="23">
        <f t="shared" si="1"/>
        <v>14933.800000000001</v>
      </c>
    </row>
    <row r="24" spans="2:17" x14ac:dyDescent="0.2">
      <c r="B24" s="35" t="s">
        <v>87</v>
      </c>
      <c r="C24" s="79" t="s">
        <v>28</v>
      </c>
      <c r="D24" s="79" t="s">
        <v>26</v>
      </c>
      <c r="E24" s="79" t="s">
        <v>27</v>
      </c>
      <c r="F24" s="79" t="s">
        <v>95</v>
      </c>
      <c r="G24" s="10" t="s">
        <v>106</v>
      </c>
      <c r="H24" s="79" t="s">
        <v>15</v>
      </c>
      <c r="I24" s="80" t="s">
        <v>16</v>
      </c>
      <c r="J24" s="78">
        <v>106118</v>
      </c>
      <c r="K24" s="78">
        <v>2652.9500000000003</v>
      </c>
      <c r="L24" s="78"/>
      <c r="M24" s="78">
        <v>2652.9500000000003</v>
      </c>
      <c r="N24" s="78">
        <v>9512</v>
      </c>
      <c r="O24" s="59"/>
      <c r="P24" s="59"/>
      <c r="Q24" s="23">
        <f t="shared" si="1"/>
        <v>14817.900000000001</v>
      </c>
    </row>
    <row r="25" spans="2:17" x14ac:dyDescent="0.2">
      <c r="B25" s="37" t="s">
        <v>88</v>
      </c>
      <c r="C25" s="76" t="s">
        <v>119</v>
      </c>
      <c r="D25" s="76" t="s">
        <v>30</v>
      </c>
      <c r="E25" s="76" t="s">
        <v>31</v>
      </c>
      <c r="F25" s="76" t="s">
        <v>103</v>
      </c>
      <c r="G25" s="60" t="s">
        <v>107</v>
      </c>
      <c r="H25" s="76" t="s">
        <v>15</v>
      </c>
      <c r="I25" s="77" t="s">
        <v>21</v>
      </c>
      <c r="J25" s="59">
        <v>8274505</v>
      </c>
      <c r="K25" s="59"/>
      <c r="L25" s="59"/>
      <c r="M25" s="59"/>
      <c r="N25" s="59"/>
      <c r="O25" s="59"/>
      <c r="P25" s="59"/>
      <c r="Q25" s="23">
        <f t="shared" si="1"/>
        <v>0</v>
      </c>
    </row>
    <row r="26" spans="2:17" x14ac:dyDescent="0.2">
      <c r="B26" s="36" t="s">
        <v>89</v>
      </c>
      <c r="C26" s="79" t="s">
        <v>32</v>
      </c>
      <c r="D26" s="76" t="s">
        <v>26</v>
      </c>
      <c r="E26" s="76" t="s">
        <v>27</v>
      </c>
      <c r="F26" s="76" t="s">
        <v>104</v>
      </c>
      <c r="G26" s="60" t="s">
        <v>107</v>
      </c>
      <c r="H26" s="76" t="s">
        <v>15</v>
      </c>
      <c r="I26" s="77" t="s">
        <v>21</v>
      </c>
      <c r="J26" s="59"/>
      <c r="K26" s="59"/>
      <c r="L26" s="59"/>
      <c r="M26" s="59"/>
      <c r="N26" s="59"/>
      <c r="O26" s="59"/>
      <c r="P26" s="59"/>
      <c r="Q26" s="23">
        <f t="shared" si="1"/>
        <v>0</v>
      </c>
    </row>
    <row r="27" spans="2:17" x14ac:dyDescent="0.2">
      <c r="B27" s="82" t="s">
        <v>90</v>
      </c>
      <c r="C27" s="83" t="s">
        <v>120</v>
      </c>
      <c r="D27" s="84" t="s">
        <v>26</v>
      </c>
      <c r="E27" s="84" t="s">
        <v>27</v>
      </c>
      <c r="F27" s="84" t="s">
        <v>105</v>
      </c>
      <c r="G27" s="66" t="s">
        <v>107</v>
      </c>
      <c r="H27" s="84" t="s">
        <v>15</v>
      </c>
      <c r="I27" s="85" t="s">
        <v>21</v>
      </c>
      <c r="J27" s="86">
        <v>2851582</v>
      </c>
      <c r="K27" s="86"/>
      <c r="L27" s="86"/>
      <c r="M27" s="86"/>
      <c r="N27" s="86"/>
      <c r="O27" s="86"/>
      <c r="P27" s="86"/>
      <c r="Q27" s="70">
        <f t="shared" si="1"/>
        <v>0</v>
      </c>
    </row>
    <row r="28" spans="2:17" s="52" customFormat="1" ht="19" x14ac:dyDescent="0.2">
      <c r="B28" s="71" t="s">
        <v>34</v>
      </c>
      <c r="C28" s="72"/>
      <c r="D28" s="72"/>
      <c r="E28" s="72"/>
      <c r="F28" s="72"/>
      <c r="G28" s="72"/>
      <c r="H28" s="72"/>
      <c r="I28" s="72"/>
      <c r="J28" s="73"/>
      <c r="K28" s="74">
        <v>369994.4</v>
      </c>
      <c r="L28" s="74">
        <v>650000</v>
      </c>
      <c r="M28" s="74">
        <v>106034.4</v>
      </c>
      <c r="N28" s="74">
        <v>9512</v>
      </c>
      <c r="O28" s="74">
        <v>0</v>
      </c>
      <c r="P28" s="74">
        <v>0</v>
      </c>
      <c r="Q28" s="75">
        <f>SUM(Q19:Q27)</f>
        <v>2911401.6999999997</v>
      </c>
    </row>
    <row r="29" spans="2:17" ht="15" customHeight="1" x14ac:dyDescent="0.2">
      <c r="B29" s="25"/>
      <c r="I29" s="38"/>
      <c r="J29" s="13"/>
      <c r="K29" s="13"/>
      <c r="M29" s="13"/>
      <c r="O29" s="13"/>
      <c r="Q29" s="13"/>
    </row>
    <row r="30" spans="2:17" x14ac:dyDescent="0.2">
      <c r="J30" s="13"/>
      <c r="K30" s="13"/>
      <c r="M30" s="13"/>
      <c r="O30" s="13"/>
      <c r="Q30" s="13"/>
    </row>
    <row r="31" spans="2:17" x14ac:dyDescent="0.2">
      <c r="B31" s="39" t="s">
        <v>71</v>
      </c>
      <c r="C31" s="40" t="s">
        <v>68</v>
      </c>
      <c r="D31" s="41" t="s">
        <v>14</v>
      </c>
      <c r="E31" s="30" t="s">
        <v>27</v>
      </c>
      <c r="F31" s="41" t="s">
        <v>97</v>
      </c>
      <c r="G31" s="42" t="s">
        <v>107</v>
      </c>
      <c r="H31" s="41" t="s">
        <v>40</v>
      </c>
      <c r="I31" s="43" t="s">
        <v>21</v>
      </c>
      <c r="J31" s="44">
        <v>351924</v>
      </c>
      <c r="K31" s="33">
        <v>8798.1</v>
      </c>
      <c r="L31" s="33"/>
      <c r="M31" s="33">
        <v>8798.1</v>
      </c>
      <c r="N31" s="44"/>
      <c r="O31" s="44"/>
      <c r="P31" s="44"/>
      <c r="Q31" s="21">
        <f t="shared" ref="Q31:Q50" si="2">SUM(K31:P31)</f>
        <v>17596.2</v>
      </c>
    </row>
    <row r="32" spans="2:17" x14ac:dyDescent="0.2">
      <c r="B32" s="22" t="s">
        <v>69</v>
      </c>
      <c r="C32" s="61" t="s">
        <v>68</v>
      </c>
      <c r="D32" s="11" t="s">
        <v>14</v>
      </c>
      <c r="E32" s="76" t="s">
        <v>27</v>
      </c>
      <c r="F32" s="11" t="s">
        <v>134</v>
      </c>
      <c r="G32" s="60" t="s">
        <v>107</v>
      </c>
      <c r="H32" s="11" t="s">
        <v>40</v>
      </c>
      <c r="I32" s="38" t="s">
        <v>21</v>
      </c>
      <c r="J32" s="13">
        <v>160980</v>
      </c>
      <c r="K32" s="78">
        <v>4024.5</v>
      </c>
      <c r="L32" s="78"/>
      <c r="M32" s="78">
        <v>4024.5</v>
      </c>
      <c r="O32" s="13"/>
      <c r="Q32" s="23">
        <f t="shared" si="2"/>
        <v>8049</v>
      </c>
    </row>
    <row r="33" spans="2:17" x14ac:dyDescent="0.2">
      <c r="B33" s="22" t="s">
        <v>70</v>
      </c>
      <c r="C33" s="61" t="s">
        <v>68</v>
      </c>
      <c r="D33" s="11" t="s">
        <v>14</v>
      </c>
      <c r="E33" s="76" t="s">
        <v>27</v>
      </c>
      <c r="F33" s="11" t="s">
        <v>97</v>
      </c>
      <c r="G33" s="60" t="s">
        <v>107</v>
      </c>
      <c r="H33" s="11" t="s">
        <v>40</v>
      </c>
      <c r="I33" s="38" t="s">
        <v>21</v>
      </c>
      <c r="J33" s="13">
        <v>115488</v>
      </c>
      <c r="K33" s="78">
        <v>2887.2000000000003</v>
      </c>
      <c r="L33" s="78"/>
      <c r="M33" s="78">
        <v>2887.2000000000003</v>
      </c>
      <c r="O33" s="13"/>
      <c r="Q33" s="23">
        <f t="shared" si="2"/>
        <v>5774.4000000000005</v>
      </c>
    </row>
    <row r="34" spans="2:17" x14ac:dyDescent="0.2">
      <c r="B34" s="24" t="s">
        <v>56</v>
      </c>
      <c r="C34" s="60"/>
      <c r="D34" s="60" t="s">
        <v>19</v>
      </c>
      <c r="E34" s="60" t="s">
        <v>60</v>
      </c>
      <c r="F34" s="60" t="s">
        <v>135</v>
      </c>
      <c r="G34" s="60" t="s">
        <v>108</v>
      </c>
      <c r="H34" s="60" t="s">
        <v>40</v>
      </c>
      <c r="I34" s="62" t="s">
        <v>21</v>
      </c>
      <c r="J34" s="63">
        <v>6200000</v>
      </c>
      <c r="K34" s="63"/>
      <c r="L34" s="63"/>
      <c r="M34" s="63">
        <f>J34*10%</f>
        <v>620000</v>
      </c>
      <c r="N34" s="63"/>
      <c r="O34" s="13"/>
      <c r="Q34" s="23">
        <f t="shared" si="2"/>
        <v>620000</v>
      </c>
    </row>
    <row r="35" spans="2:17" x14ac:dyDescent="0.2">
      <c r="B35" s="22" t="s">
        <v>58</v>
      </c>
      <c r="C35" s="61"/>
      <c r="D35" s="60" t="s">
        <v>19</v>
      </c>
      <c r="E35" s="60" t="s">
        <v>23</v>
      </c>
      <c r="F35" s="11" t="s">
        <v>136</v>
      </c>
      <c r="G35" s="60" t="s">
        <v>108</v>
      </c>
      <c r="H35" s="60" t="s">
        <v>40</v>
      </c>
      <c r="I35" s="62" t="s">
        <v>21</v>
      </c>
      <c r="J35" s="13">
        <v>3000000</v>
      </c>
      <c r="K35" s="13"/>
      <c r="M35" s="63">
        <v>150000</v>
      </c>
      <c r="O35" s="13"/>
      <c r="Q35" s="23">
        <f t="shared" si="2"/>
        <v>150000</v>
      </c>
    </row>
    <row r="36" spans="2:17" x14ac:dyDescent="0.2">
      <c r="B36" s="22" t="s">
        <v>59</v>
      </c>
      <c r="C36" s="60"/>
      <c r="D36" s="60" t="s">
        <v>19</v>
      </c>
      <c r="E36" s="60" t="s">
        <v>62</v>
      </c>
      <c r="F36" s="11" t="s">
        <v>136</v>
      </c>
      <c r="G36" s="60" t="s">
        <v>108</v>
      </c>
      <c r="H36" s="60" t="s">
        <v>40</v>
      </c>
      <c r="I36" s="38" t="s">
        <v>21</v>
      </c>
      <c r="J36" s="13">
        <v>1900000</v>
      </c>
      <c r="K36" s="13"/>
      <c r="M36" s="63">
        <v>95000</v>
      </c>
      <c r="O36" s="13"/>
      <c r="Q36" s="23">
        <f t="shared" si="2"/>
        <v>95000</v>
      </c>
    </row>
    <row r="37" spans="2:17" x14ac:dyDescent="0.2">
      <c r="B37" s="35" t="s">
        <v>22</v>
      </c>
      <c r="C37" s="79" t="s">
        <v>121</v>
      </c>
      <c r="D37" s="79" t="s">
        <v>19</v>
      </c>
      <c r="E37" s="79" t="s">
        <v>23</v>
      </c>
      <c r="F37" s="11" t="s">
        <v>136</v>
      </c>
      <c r="G37" s="60" t="s">
        <v>108</v>
      </c>
      <c r="H37" s="79" t="s">
        <v>63</v>
      </c>
      <c r="I37" s="80" t="s">
        <v>21</v>
      </c>
      <c r="J37" s="78">
        <v>798089</v>
      </c>
      <c r="K37" s="78">
        <v>39804</v>
      </c>
      <c r="L37" s="78"/>
      <c r="M37" s="78"/>
      <c r="N37" s="78"/>
      <c r="O37" s="59"/>
      <c r="P37" s="59"/>
      <c r="Q37" s="23">
        <f t="shared" si="2"/>
        <v>39804</v>
      </c>
    </row>
    <row r="38" spans="2:17" x14ac:dyDescent="0.2">
      <c r="B38" s="35" t="s">
        <v>17</v>
      </c>
      <c r="C38" s="79" t="s">
        <v>18</v>
      </c>
      <c r="D38" s="79" t="s">
        <v>19</v>
      </c>
      <c r="E38" s="79" t="s">
        <v>20</v>
      </c>
      <c r="F38" s="11" t="s">
        <v>136</v>
      </c>
      <c r="G38" s="60" t="s">
        <v>108</v>
      </c>
      <c r="H38" s="79" t="s">
        <v>63</v>
      </c>
      <c r="I38" s="80" t="s">
        <v>21</v>
      </c>
      <c r="J38" s="78">
        <v>1338658</v>
      </c>
      <c r="K38" s="78">
        <v>15000</v>
      </c>
      <c r="L38" s="78"/>
      <c r="M38" s="78"/>
      <c r="N38" s="78"/>
      <c r="O38" s="59"/>
      <c r="P38" s="59"/>
      <c r="Q38" s="23">
        <f t="shared" si="2"/>
        <v>15000</v>
      </c>
    </row>
    <row r="39" spans="2:17" x14ac:dyDescent="0.2">
      <c r="B39" s="35" t="s">
        <v>24</v>
      </c>
      <c r="C39" s="79" t="s">
        <v>122</v>
      </c>
      <c r="D39" s="79" t="s">
        <v>19</v>
      </c>
      <c r="E39" s="79" t="s">
        <v>23</v>
      </c>
      <c r="F39" s="11" t="s">
        <v>136</v>
      </c>
      <c r="G39" s="60" t="s">
        <v>108</v>
      </c>
      <c r="H39" s="79" t="s">
        <v>63</v>
      </c>
      <c r="I39" s="80" t="s">
        <v>21</v>
      </c>
      <c r="J39" s="78"/>
      <c r="K39" s="78"/>
      <c r="L39" s="78"/>
      <c r="M39" s="78"/>
      <c r="N39" s="78"/>
      <c r="O39" s="59"/>
      <c r="P39" s="59"/>
      <c r="Q39" s="23">
        <f t="shared" si="2"/>
        <v>0</v>
      </c>
    </row>
    <row r="40" spans="2:17" x14ac:dyDescent="0.2">
      <c r="B40" s="22" t="s">
        <v>67</v>
      </c>
      <c r="C40" s="61" t="s">
        <v>68</v>
      </c>
      <c r="D40" s="60" t="s">
        <v>26</v>
      </c>
      <c r="E40" s="60" t="s">
        <v>27</v>
      </c>
      <c r="F40" s="11" t="s">
        <v>96</v>
      </c>
      <c r="G40" s="10" t="s">
        <v>106</v>
      </c>
      <c r="H40" s="60" t="s">
        <v>40</v>
      </c>
      <c r="I40" s="62" t="s">
        <v>21</v>
      </c>
      <c r="J40" s="13">
        <v>636337</v>
      </c>
      <c r="K40" s="78">
        <v>15908.425000000001</v>
      </c>
      <c r="L40" s="78"/>
      <c r="M40" s="78">
        <v>15908.425000000001</v>
      </c>
      <c r="O40" s="13"/>
      <c r="Q40" s="23">
        <f t="shared" si="2"/>
        <v>31816.850000000002</v>
      </c>
    </row>
    <row r="41" spans="2:17" x14ac:dyDescent="0.2">
      <c r="B41" s="22" t="s">
        <v>129</v>
      </c>
      <c r="C41" s="61" t="s">
        <v>68</v>
      </c>
      <c r="D41" s="60" t="s">
        <v>26</v>
      </c>
      <c r="E41" s="60" t="s">
        <v>27</v>
      </c>
      <c r="F41" s="11" t="s">
        <v>96</v>
      </c>
      <c r="G41" s="10" t="s">
        <v>106</v>
      </c>
      <c r="H41" s="60" t="s">
        <v>40</v>
      </c>
      <c r="I41" s="62" t="s">
        <v>21</v>
      </c>
      <c r="J41" s="13">
        <v>587639.47833333327</v>
      </c>
      <c r="K41" s="78">
        <v>14690.986958333333</v>
      </c>
      <c r="L41" s="78"/>
      <c r="M41" s="78">
        <v>14690.986958333333</v>
      </c>
      <c r="O41" s="13"/>
      <c r="Q41" s="23">
        <f t="shared" si="2"/>
        <v>29381.973916666666</v>
      </c>
    </row>
    <row r="42" spans="2:17" x14ac:dyDescent="0.2">
      <c r="B42" s="22" t="s">
        <v>130</v>
      </c>
      <c r="C42" s="61" t="s">
        <v>68</v>
      </c>
      <c r="D42" s="60" t="s">
        <v>26</v>
      </c>
      <c r="E42" s="60" t="s">
        <v>27</v>
      </c>
      <c r="F42" s="11" t="s">
        <v>137</v>
      </c>
      <c r="G42" s="10" t="s">
        <v>106</v>
      </c>
      <c r="H42" s="60" t="s">
        <v>40</v>
      </c>
      <c r="I42" s="62" t="s">
        <v>21</v>
      </c>
      <c r="J42" s="13">
        <v>471249.99999999994</v>
      </c>
      <c r="K42" s="78">
        <v>11781.25</v>
      </c>
      <c r="L42" s="78"/>
      <c r="M42" s="78">
        <v>11781.25</v>
      </c>
      <c r="O42" s="13"/>
      <c r="Q42" s="23">
        <f t="shared" si="2"/>
        <v>23562.5</v>
      </c>
    </row>
    <row r="43" spans="2:17" x14ac:dyDescent="0.2">
      <c r="B43" s="22" t="s">
        <v>131</v>
      </c>
      <c r="C43" s="61" t="s">
        <v>68</v>
      </c>
      <c r="D43" s="60" t="s">
        <v>26</v>
      </c>
      <c r="E43" s="60" t="s">
        <v>27</v>
      </c>
      <c r="F43" s="11" t="s">
        <v>96</v>
      </c>
      <c r="G43" s="10" t="s">
        <v>106</v>
      </c>
      <c r="H43" s="60" t="s">
        <v>40</v>
      </c>
      <c r="I43" s="62" t="s">
        <v>21</v>
      </c>
      <c r="J43" s="13">
        <v>308567.35999999993</v>
      </c>
      <c r="K43" s="78">
        <v>7714.1839999999984</v>
      </c>
      <c r="L43" s="78"/>
      <c r="M43" s="78">
        <v>7714.1839999999984</v>
      </c>
      <c r="O43" s="13"/>
      <c r="Q43" s="23">
        <f t="shared" si="2"/>
        <v>15428.367999999997</v>
      </c>
    </row>
    <row r="44" spans="2:17" x14ac:dyDescent="0.2">
      <c r="B44" s="22" t="s">
        <v>132</v>
      </c>
      <c r="C44" s="61" t="s">
        <v>68</v>
      </c>
      <c r="D44" s="60" t="s">
        <v>26</v>
      </c>
      <c r="E44" s="60" t="s">
        <v>27</v>
      </c>
      <c r="F44" s="11" t="s">
        <v>96</v>
      </c>
      <c r="G44" s="10" t="s">
        <v>106</v>
      </c>
      <c r="H44" s="60" t="s">
        <v>40</v>
      </c>
      <c r="I44" s="62" t="s">
        <v>21</v>
      </c>
      <c r="J44" s="13">
        <v>259219.79999999996</v>
      </c>
      <c r="K44" s="78">
        <v>6480.494999999999</v>
      </c>
      <c r="L44" s="78"/>
      <c r="M44" s="78">
        <v>6480.494999999999</v>
      </c>
      <c r="O44" s="13"/>
      <c r="Q44" s="23">
        <f t="shared" si="2"/>
        <v>12960.989999999998</v>
      </c>
    </row>
    <row r="45" spans="2:17" x14ac:dyDescent="0.2">
      <c r="B45" s="22" t="s">
        <v>133</v>
      </c>
      <c r="C45" s="61" t="s">
        <v>68</v>
      </c>
      <c r="D45" s="60" t="s">
        <v>26</v>
      </c>
      <c r="E45" s="60" t="s">
        <v>27</v>
      </c>
      <c r="F45" s="11" t="s">
        <v>96</v>
      </c>
      <c r="G45" s="10" t="s">
        <v>106</v>
      </c>
      <c r="H45" s="60" t="s">
        <v>40</v>
      </c>
      <c r="I45" s="62" t="s">
        <v>21</v>
      </c>
      <c r="J45" s="13">
        <v>207690</v>
      </c>
      <c r="K45" s="78">
        <v>5192.25</v>
      </c>
      <c r="L45" s="78"/>
      <c r="M45" s="78">
        <v>5192.25</v>
      </c>
      <c r="O45" s="13"/>
      <c r="Q45" s="23">
        <f t="shared" si="2"/>
        <v>10384.5</v>
      </c>
    </row>
    <row r="46" spans="2:17" x14ac:dyDescent="0.2">
      <c r="B46" s="22" t="s">
        <v>125</v>
      </c>
      <c r="C46" s="61" t="s">
        <v>126</v>
      </c>
      <c r="D46" s="60" t="s">
        <v>26</v>
      </c>
      <c r="E46" s="60" t="s">
        <v>27</v>
      </c>
      <c r="F46" s="11" t="s">
        <v>101</v>
      </c>
      <c r="G46" s="10" t="s">
        <v>106</v>
      </c>
      <c r="H46" s="60" t="s">
        <v>40</v>
      </c>
      <c r="I46" s="62" t="s">
        <v>21</v>
      </c>
      <c r="J46" s="13"/>
      <c r="K46" s="78">
        <v>0</v>
      </c>
      <c r="L46" s="78"/>
      <c r="M46" s="78">
        <v>0</v>
      </c>
      <c r="O46" s="13"/>
      <c r="Q46" s="23">
        <f t="shared" si="2"/>
        <v>0</v>
      </c>
    </row>
    <row r="47" spans="2:17" x14ac:dyDescent="0.2">
      <c r="B47" s="22" t="s">
        <v>127</v>
      </c>
      <c r="C47" s="61" t="s">
        <v>128</v>
      </c>
      <c r="D47" s="60" t="s">
        <v>26</v>
      </c>
      <c r="E47" s="60" t="s">
        <v>27</v>
      </c>
      <c r="F47" s="11" t="s">
        <v>138</v>
      </c>
      <c r="G47" s="10" t="s">
        <v>106</v>
      </c>
      <c r="H47" s="60" t="s">
        <v>40</v>
      </c>
      <c r="I47" s="62" t="s">
        <v>21</v>
      </c>
      <c r="J47" s="13"/>
      <c r="K47" s="78">
        <v>0</v>
      </c>
      <c r="L47" s="78"/>
      <c r="M47" s="78">
        <v>0</v>
      </c>
      <c r="O47" s="13"/>
      <c r="Q47" s="23">
        <f t="shared" si="2"/>
        <v>0</v>
      </c>
    </row>
    <row r="48" spans="2:17" x14ac:dyDescent="0.2">
      <c r="B48" s="22" t="s">
        <v>57</v>
      </c>
      <c r="C48" s="60"/>
      <c r="D48" s="60" t="s">
        <v>30</v>
      </c>
      <c r="E48" s="60" t="s">
        <v>61</v>
      </c>
      <c r="F48" s="11" t="s">
        <v>139</v>
      </c>
      <c r="G48" s="60" t="s">
        <v>108</v>
      </c>
      <c r="H48" s="60" t="s">
        <v>40</v>
      </c>
      <c r="I48" s="38" t="s">
        <v>21</v>
      </c>
      <c r="J48" s="13">
        <v>2900000</v>
      </c>
      <c r="K48" s="13"/>
      <c r="M48" s="63">
        <v>145000</v>
      </c>
      <c r="O48" s="13"/>
      <c r="Q48" s="23">
        <f t="shared" si="2"/>
        <v>145000</v>
      </c>
    </row>
    <row r="49" spans="2:17" x14ac:dyDescent="0.2">
      <c r="B49" s="22" t="s">
        <v>124</v>
      </c>
      <c r="C49" s="61"/>
      <c r="D49" s="60" t="s">
        <v>30</v>
      </c>
      <c r="E49" s="60" t="s">
        <v>42</v>
      </c>
      <c r="F49" s="11" t="s">
        <v>136</v>
      </c>
      <c r="G49" s="60" t="s">
        <v>108</v>
      </c>
      <c r="H49" s="60" t="s">
        <v>40</v>
      </c>
      <c r="I49" s="62" t="s">
        <v>21</v>
      </c>
      <c r="J49" s="13">
        <v>2700000</v>
      </c>
      <c r="K49" s="13"/>
      <c r="M49" s="63">
        <v>135000</v>
      </c>
      <c r="O49" s="13"/>
      <c r="Q49" s="23">
        <f t="shared" si="2"/>
        <v>135000</v>
      </c>
    </row>
    <row r="50" spans="2:17" x14ac:dyDescent="0.2">
      <c r="B50" s="92" t="s">
        <v>123</v>
      </c>
      <c r="C50" s="66" t="s">
        <v>41</v>
      </c>
      <c r="D50" s="93" t="s">
        <v>30</v>
      </c>
      <c r="E50" s="93" t="s">
        <v>42</v>
      </c>
      <c r="F50" s="93" t="s">
        <v>140</v>
      </c>
      <c r="G50" s="93" t="s">
        <v>107</v>
      </c>
      <c r="H50" s="93" t="s">
        <v>40</v>
      </c>
      <c r="I50" s="94" t="s">
        <v>21</v>
      </c>
      <c r="J50" s="69"/>
      <c r="K50" s="95">
        <v>0</v>
      </c>
      <c r="L50" s="95"/>
      <c r="M50" s="95">
        <v>0</v>
      </c>
      <c r="N50" s="69"/>
      <c r="O50" s="69"/>
      <c r="P50" s="69"/>
      <c r="Q50" s="70">
        <f t="shared" si="2"/>
        <v>0</v>
      </c>
    </row>
    <row r="51" spans="2:17" s="52" customFormat="1" ht="19" x14ac:dyDescent="0.2">
      <c r="B51" s="87" t="s">
        <v>43</v>
      </c>
      <c r="C51" s="88"/>
      <c r="D51" s="88"/>
      <c r="E51" s="88"/>
      <c r="F51" s="88"/>
      <c r="G51" s="88"/>
      <c r="H51" s="88"/>
      <c r="I51" s="88"/>
      <c r="J51" s="89"/>
      <c r="K51" s="90">
        <f>SUM(K31:K50)</f>
        <v>132281.39095833333</v>
      </c>
      <c r="L51" s="90">
        <f t="shared" ref="L51:P51" si="3">SUM(L31:L50)</f>
        <v>0</v>
      </c>
      <c r="M51" s="90">
        <f>SUM(M31:M50)</f>
        <v>1222477.3909583334</v>
      </c>
      <c r="N51" s="90">
        <f t="shared" si="3"/>
        <v>0</v>
      </c>
      <c r="O51" s="90">
        <f t="shared" si="3"/>
        <v>0</v>
      </c>
      <c r="P51" s="90">
        <f t="shared" si="3"/>
        <v>0</v>
      </c>
      <c r="Q51" s="91">
        <f>SUM(Q31:Q50)</f>
        <v>1354758.7819166665</v>
      </c>
    </row>
    <row r="52" spans="2:17" x14ac:dyDescent="0.2">
      <c r="J52" s="11"/>
      <c r="K52" s="13"/>
      <c r="M52" s="13"/>
      <c r="O52" s="13"/>
      <c r="Q52" s="13"/>
    </row>
    <row r="53" spans="2:17" x14ac:dyDescent="0.2">
      <c r="B53" s="11" t="s">
        <v>66</v>
      </c>
      <c r="J53" s="11"/>
      <c r="K53" s="13"/>
      <c r="M53" s="13"/>
      <c r="O53" s="13"/>
      <c r="Q53" s="13"/>
    </row>
    <row r="54" spans="2:17" x14ac:dyDescent="0.2">
      <c r="J54" s="11"/>
      <c r="K54" s="13"/>
      <c r="M54" s="13"/>
      <c r="O54" s="13"/>
      <c r="Q54" s="13"/>
    </row>
    <row r="55" spans="2:17" x14ac:dyDescent="0.2">
      <c r="J55" s="11"/>
      <c r="K55" s="13"/>
      <c r="M55" s="13"/>
      <c r="O55" s="13"/>
      <c r="Q55" s="13"/>
    </row>
    <row r="56" spans="2:17" x14ac:dyDescent="0.2">
      <c r="J56" s="11"/>
      <c r="K56" s="13"/>
      <c r="M56" s="13"/>
      <c r="O56" s="13"/>
      <c r="Q56" s="13"/>
    </row>
    <row r="57" spans="2:17" x14ac:dyDescent="0.2">
      <c r="J57" s="11"/>
      <c r="K57" s="13"/>
      <c r="M57" s="13"/>
      <c r="O57" s="13"/>
      <c r="Q57" s="13"/>
    </row>
    <row r="58" spans="2:17" x14ac:dyDescent="0.2">
      <c r="J58" s="11"/>
      <c r="K58" s="13"/>
      <c r="M58" s="13"/>
      <c r="O58" s="13"/>
      <c r="Q58" s="13"/>
    </row>
    <row r="59" spans="2:17" x14ac:dyDescent="0.2">
      <c r="J59" s="11"/>
      <c r="K59" s="13"/>
      <c r="M59" s="13"/>
      <c r="O59" s="13"/>
      <c r="Q59" s="13"/>
    </row>
    <row r="60" spans="2:17" x14ac:dyDescent="0.2">
      <c r="J60" s="11"/>
      <c r="K60" s="13"/>
      <c r="M60" s="13"/>
      <c r="O60" s="13"/>
      <c r="Q60" s="13"/>
    </row>
    <row r="61" spans="2:17" x14ac:dyDescent="0.2">
      <c r="J61" s="11"/>
      <c r="K61" s="13"/>
      <c r="M61" s="13"/>
      <c r="O61" s="13"/>
      <c r="Q61" s="13"/>
    </row>
    <row r="62" spans="2:17" x14ac:dyDescent="0.2">
      <c r="J62" s="11"/>
      <c r="K62" s="13"/>
      <c r="M62" s="13"/>
      <c r="O62" s="13"/>
      <c r="Q62" s="13"/>
    </row>
    <row r="63" spans="2:17" x14ac:dyDescent="0.2">
      <c r="J63" s="11"/>
      <c r="K63" s="13"/>
      <c r="M63" s="13"/>
      <c r="O63" s="13"/>
      <c r="Q63" s="13"/>
    </row>
    <row r="64" spans="2:17" x14ac:dyDescent="0.2">
      <c r="J64" s="11"/>
      <c r="K64" s="13"/>
      <c r="M64" s="13"/>
      <c r="O64" s="13"/>
      <c r="Q64" s="13"/>
    </row>
    <row r="65" spans="10:17" x14ac:dyDescent="0.2">
      <c r="J65" s="11"/>
      <c r="K65" s="13"/>
      <c r="M65" s="13"/>
      <c r="O65" s="13"/>
      <c r="Q65" s="13"/>
    </row>
    <row r="66" spans="10:17" x14ac:dyDescent="0.2">
      <c r="J66" s="11"/>
      <c r="K66" s="13"/>
      <c r="M66" s="13"/>
      <c r="O66" s="13"/>
      <c r="Q66" s="13"/>
    </row>
    <row r="67" spans="10:17" x14ac:dyDescent="0.2">
      <c r="J67" s="11"/>
      <c r="K67" s="13"/>
      <c r="M67" s="13"/>
      <c r="O67" s="13"/>
      <c r="Q67" s="13"/>
    </row>
    <row r="68" spans="10:17" x14ac:dyDescent="0.2">
      <c r="J68" s="11"/>
      <c r="K68" s="13"/>
      <c r="M68" s="13"/>
      <c r="O68" s="13"/>
      <c r="Q68" s="13"/>
    </row>
    <row r="69" spans="10:17" x14ac:dyDescent="0.2">
      <c r="J69" s="11"/>
      <c r="K69" s="13"/>
      <c r="M69" s="13"/>
      <c r="O69" s="13"/>
      <c r="Q69" s="13"/>
    </row>
    <row r="70" spans="10:17" x14ac:dyDescent="0.2">
      <c r="J70" s="11"/>
      <c r="K70" s="13"/>
      <c r="M70" s="13"/>
      <c r="O70" s="13"/>
      <c r="Q70" s="13"/>
    </row>
    <row r="71" spans="10:17" x14ac:dyDescent="0.2">
      <c r="J71" s="11"/>
      <c r="K71" s="13"/>
      <c r="M71" s="13"/>
      <c r="O71" s="13"/>
      <c r="Q71" s="13"/>
    </row>
    <row r="72" spans="10:17" x14ac:dyDescent="0.2">
      <c r="J72" s="11"/>
      <c r="K72" s="13"/>
      <c r="M72" s="13"/>
      <c r="O72" s="13"/>
      <c r="Q72" s="13"/>
    </row>
    <row r="73" spans="10:17" x14ac:dyDescent="0.2">
      <c r="J73" s="11"/>
      <c r="K73" s="13"/>
      <c r="M73" s="13"/>
      <c r="O73" s="13"/>
      <c r="Q73" s="13"/>
    </row>
    <row r="74" spans="10:17" x14ac:dyDescent="0.2">
      <c r="J74" s="11"/>
      <c r="K74" s="13"/>
      <c r="M74" s="13"/>
      <c r="O74" s="13"/>
      <c r="Q74" s="13"/>
    </row>
    <row r="75" spans="10:17" x14ac:dyDescent="0.2">
      <c r="J75" s="11"/>
      <c r="K75" s="13"/>
      <c r="M75" s="13"/>
      <c r="O75" s="13"/>
      <c r="Q75" s="13"/>
    </row>
    <row r="76" spans="10:17" x14ac:dyDescent="0.2">
      <c r="J76" s="11"/>
      <c r="K76" s="13"/>
      <c r="M76" s="13"/>
      <c r="O76" s="13"/>
      <c r="Q76" s="13"/>
    </row>
    <row r="77" spans="10:17" x14ac:dyDescent="0.2">
      <c r="J77" s="11"/>
      <c r="K77" s="13"/>
      <c r="M77" s="13"/>
      <c r="O77" s="13"/>
      <c r="Q77" s="13"/>
    </row>
    <row r="78" spans="10:17" x14ac:dyDescent="0.2">
      <c r="J78" s="11"/>
      <c r="K78" s="13"/>
      <c r="M78" s="13"/>
      <c r="O78" s="13"/>
      <c r="Q78" s="13"/>
    </row>
    <row r="79" spans="10:17" x14ac:dyDescent="0.2">
      <c r="J79" s="11"/>
      <c r="K79" s="13"/>
      <c r="M79" s="13"/>
      <c r="O79" s="13"/>
      <c r="Q79" s="13"/>
    </row>
    <row r="80" spans="10:17" x14ac:dyDescent="0.2">
      <c r="J80" s="11"/>
      <c r="K80" s="13"/>
      <c r="M80" s="13"/>
      <c r="O80" s="13"/>
      <c r="Q80" s="13"/>
    </row>
    <row r="81" spans="10:17" x14ac:dyDescent="0.2">
      <c r="J81" s="11"/>
      <c r="K81" s="13"/>
      <c r="M81" s="13"/>
      <c r="O81" s="13"/>
      <c r="Q81" s="13"/>
    </row>
    <row r="82" spans="10:17" x14ac:dyDescent="0.2">
      <c r="J82" s="11"/>
      <c r="K82" s="13"/>
      <c r="M82" s="13"/>
      <c r="O82" s="13"/>
      <c r="Q82" s="13"/>
    </row>
    <row r="83" spans="10:17" x14ac:dyDescent="0.2">
      <c r="J83" s="11"/>
      <c r="K83" s="13"/>
      <c r="M83" s="13"/>
      <c r="O83" s="13"/>
      <c r="Q83" s="13"/>
    </row>
    <row r="84" spans="10:17" x14ac:dyDescent="0.2">
      <c r="J84" s="11"/>
      <c r="K84" s="13"/>
      <c r="M84" s="13"/>
      <c r="O84" s="13"/>
      <c r="Q84" s="13"/>
    </row>
    <row r="85" spans="10:17" x14ac:dyDescent="0.2">
      <c r="J85" s="11"/>
      <c r="K85" s="13"/>
      <c r="M85" s="13"/>
      <c r="O85" s="13"/>
      <c r="Q85" s="13"/>
    </row>
    <row r="86" spans="10:17" x14ac:dyDescent="0.2">
      <c r="J86" s="11"/>
      <c r="K86" s="13"/>
      <c r="M86" s="13"/>
      <c r="O86" s="13"/>
      <c r="Q86" s="13"/>
    </row>
    <row r="87" spans="10:17" x14ac:dyDescent="0.2">
      <c r="J87" s="11"/>
      <c r="K87" s="13"/>
      <c r="M87" s="13"/>
      <c r="O87" s="13"/>
      <c r="Q87" s="13"/>
    </row>
    <row r="88" spans="10:17" x14ac:dyDescent="0.2">
      <c r="J88" s="11"/>
      <c r="K88" s="13"/>
      <c r="M88" s="13"/>
      <c r="O88" s="13"/>
      <c r="Q88" s="13"/>
    </row>
    <row r="89" spans="10:17" x14ac:dyDescent="0.2">
      <c r="J89" s="11"/>
      <c r="K89" s="13"/>
      <c r="M89" s="13"/>
      <c r="O89" s="13"/>
      <c r="Q89" s="13"/>
    </row>
    <row r="90" spans="10:17" x14ac:dyDescent="0.2">
      <c r="J90" s="11"/>
      <c r="K90" s="13"/>
      <c r="M90" s="13"/>
      <c r="O90" s="13"/>
      <c r="Q90" s="13"/>
    </row>
    <row r="91" spans="10:17" x14ac:dyDescent="0.2">
      <c r="J91" s="11"/>
      <c r="K91" s="13"/>
      <c r="M91" s="13"/>
      <c r="O91" s="13"/>
      <c r="Q91" s="13"/>
    </row>
    <row r="92" spans="10:17" x14ac:dyDescent="0.2">
      <c r="J92" s="11"/>
      <c r="K92" s="13"/>
      <c r="M92" s="13"/>
      <c r="O92" s="13"/>
      <c r="Q92" s="13"/>
    </row>
    <row r="93" spans="10:17" x14ac:dyDescent="0.2">
      <c r="J93" s="11"/>
      <c r="K93" s="13"/>
      <c r="M93" s="13"/>
      <c r="O93" s="13"/>
      <c r="Q93" s="13"/>
    </row>
    <row r="94" spans="10:17" x14ac:dyDescent="0.2">
      <c r="J94" s="11"/>
      <c r="K94" s="13"/>
      <c r="M94" s="13"/>
      <c r="O94" s="13"/>
      <c r="Q94" s="13"/>
    </row>
    <row r="95" spans="10:17" x14ac:dyDescent="0.2">
      <c r="J95" s="11"/>
      <c r="K95" s="13"/>
      <c r="M95" s="13"/>
      <c r="O95" s="13"/>
      <c r="Q95" s="13"/>
    </row>
    <row r="96" spans="10:17" x14ac:dyDescent="0.2">
      <c r="J96" s="11"/>
      <c r="K96" s="13"/>
      <c r="M96" s="13"/>
      <c r="O96" s="13"/>
      <c r="Q96" s="13"/>
    </row>
    <row r="97" spans="10:17" x14ac:dyDescent="0.2">
      <c r="J97" s="11"/>
      <c r="K97" s="13"/>
      <c r="M97" s="13"/>
      <c r="O97" s="13"/>
      <c r="Q97" s="13"/>
    </row>
    <row r="98" spans="10:17" x14ac:dyDescent="0.2">
      <c r="J98" s="11"/>
      <c r="K98" s="13"/>
      <c r="M98" s="13"/>
      <c r="O98" s="13"/>
      <c r="Q98" s="13"/>
    </row>
    <row r="99" spans="10:17" x14ac:dyDescent="0.2">
      <c r="J99" s="11"/>
      <c r="K99" s="13"/>
      <c r="M99" s="13"/>
      <c r="O99" s="13"/>
      <c r="Q99" s="13"/>
    </row>
    <row r="100" spans="10:17" x14ac:dyDescent="0.2">
      <c r="J100" s="11"/>
      <c r="K100" s="13"/>
      <c r="M100" s="13"/>
      <c r="O100" s="13"/>
      <c r="Q100" s="13"/>
    </row>
    <row r="101" spans="10:17" x14ac:dyDescent="0.2">
      <c r="J101" s="11"/>
      <c r="K101" s="13"/>
      <c r="M101" s="13"/>
      <c r="O101" s="13"/>
      <c r="Q101" s="13"/>
    </row>
    <row r="102" spans="10:17" x14ac:dyDescent="0.2">
      <c r="J102" s="11"/>
      <c r="K102" s="13"/>
      <c r="M102" s="13"/>
      <c r="O102" s="13"/>
      <c r="Q102" s="13"/>
    </row>
    <row r="103" spans="10:17" x14ac:dyDescent="0.2">
      <c r="J103" s="11"/>
      <c r="K103" s="13"/>
      <c r="M103" s="13"/>
      <c r="O103" s="13"/>
      <c r="Q103" s="13"/>
    </row>
    <row r="104" spans="10:17" x14ac:dyDescent="0.2">
      <c r="J104" s="11"/>
      <c r="K104" s="13"/>
      <c r="M104" s="13"/>
      <c r="O104" s="13"/>
      <c r="Q104" s="13"/>
    </row>
    <row r="105" spans="10:17" x14ac:dyDescent="0.2">
      <c r="J105" s="11"/>
      <c r="K105" s="13"/>
      <c r="M105" s="13"/>
      <c r="O105" s="13"/>
      <c r="Q105" s="13"/>
    </row>
    <row r="106" spans="10:17" x14ac:dyDescent="0.2">
      <c r="J106" s="11"/>
      <c r="K106" s="13"/>
      <c r="M106" s="13"/>
      <c r="O106" s="13"/>
      <c r="Q106" s="13"/>
    </row>
    <row r="107" spans="10:17" x14ac:dyDescent="0.2">
      <c r="J107" s="11"/>
      <c r="K107" s="13"/>
      <c r="M107" s="13"/>
      <c r="O107" s="13"/>
      <c r="Q107" s="13"/>
    </row>
    <row r="108" spans="10:17" x14ac:dyDescent="0.2">
      <c r="J108" s="11"/>
      <c r="K108" s="13"/>
      <c r="M108" s="13"/>
      <c r="O108" s="13"/>
      <c r="Q108" s="13"/>
    </row>
    <row r="109" spans="10:17" x14ac:dyDescent="0.2">
      <c r="J109" s="11"/>
      <c r="K109" s="13"/>
      <c r="M109" s="13"/>
      <c r="O109" s="13"/>
      <c r="Q109" s="13"/>
    </row>
    <row r="110" spans="10:17" x14ac:dyDescent="0.2">
      <c r="J110" s="11"/>
      <c r="K110" s="13"/>
      <c r="M110" s="13"/>
      <c r="O110" s="13"/>
      <c r="Q110" s="13"/>
    </row>
    <row r="111" spans="10:17" x14ac:dyDescent="0.2">
      <c r="J111" s="11"/>
      <c r="K111" s="13"/>
      <c r="M111" s="13"/>
      <c r="O111" s="13"/>
      <c r="Q111" s="13"/>
    </row>
    <row r="112" spans="10:17" x14ac:dyDescent="0.2">
      <c r="J112" s="11"/>
      <c r="K112" s="13"/>
      <c r="M112" s="13"/>
      <c r="O112" s="13"/>
      <c r="Q112" s="13"/>
    </row>
    <row r="113" spans="10:17" x14ac:dyDescent="0.2">
      <c r="J113" s="11"/>
      <c r="K113" s="13"/>
      <c r="M113" s="13"/>
      <c r="O113" s="13"/>
      <c r="Q113" s="13"/>
    </row>
    <row r="114" spans="10:17" x14ac:dyDescent="0.2">
      <c r="J114" s="11"/>
      <c r="K114" s="13"/>
      <c r="M114" s="13"/>
      <c r="O114" s="13"/>
      <c r="Q114" s="13"/>
    </row>
    <row r="115" spans="10:17" x14ac:dyDescent="0.2">
      <c r="J115" s="11"/>
      <c r="K115" s="13"/>
      <c r="M115" s="13"/>
      <c r="O115" s="13"/>
      <c r="Q115" s="13"/>
    </row>
    <row r="116" spans="10:17" x14ac:dyDescent="0.2">
      <c r="J116" s="11"/>
      <c r="K116" s="13"/>
      <c r="M116" s="13"/>
      <c r="O116" s="13"/>
      <c r="Q116" s="13"/>
    </row>
    <row r="117" spans="10:17" x14ac:dyDescent="0.2">
      <c r="J117" s="11"/>
      <c r="K117" s="13"/>
      <c r="M117" s="13"/>
      <c r="O117" s="13"/>
      <c r="Q117" s="13"/>
    </row>
    <row r="118" spans="10:17" x14ac:dyDescent="0.2">
      <c r="J118" s="11"/>
      <c r="K118" s="13"/>
      <c r="M118" s="13"/>
      <c r="O118" s="13"/>
      <c r="Q118" s="13"/>
    </row>
    <row r="119" spans="10:17" x14ac:dyDescent="0.2">
      <c r="J119" s="11"/>
      <c r="K119" s="13"/>
      <c r="M119" s="13"/>
      <c r="O119" s="13"/>
      <c r="Q119" s="13"/>
    </row>
    <row r="120" spans="10:17" x14ac:dyDescent="0.2">
      <c r="J120" s="11"/>
      <c r="K120" s="13"/>
      <c r="M120" s="13"/>
      <c r="O120" s="13"/>
      <c r="Q120" s="13"/>
    </row>
    <row r="121" spans="10:17" x14ac:dyDescent="0.2">
      <c r="J121" s="11"/>
      <c r="K121" s="13"/>
      <c r="M121" s="13"/>
      <c r="O121" s="13"/>
      <c r="Q121" s="13"/>
    </row>
    <row r="122" spans="10:17" x14ac:dyDescent="0.2">
      <c r="J122" s="11"/>
      <c r="K122" s="13"/>
      <c r="M122" s="13"/>
      <c r="O122" s="13"/>
      <c r="Q122" s="13"/>
    </row>
    <row r="123" spans="10:17" x14ac:dyDescent="0.2">
      <c r="J123" s="11"/>
      <c r="K123" s="13"/>
      <c r="M123" s="13"/>
      <c r="O123" s="13"/>
      <c r="Q123" s="13"/>
    </row>
    <row r="124" spans="10:17" x14ac:dyDescent="0.2">
      <c r="J124" s="11"/>
      <c r="K124" s="13"/>
      <c r="M124" s="13"/>
      <c r="O124" s="13"/>
      <c r="Q124" s="13"/>
    </row>
    <row r="125" spans="10:17" x14ac:dyDescent="0.2">
      <c r="J125" s="11"/>
      <c r="K125" s="13"/>
      <c r="M125" s="13"/>
      <c r="O125" s="13"/>
      <c r="Q125" s="13"/>
    </row>
    <row r="126" spans="10:17" x14ac:dyDescent="0.2">
      <c r="J126" s="11"/>
      <c r="K126" s="13"/>
      <c r="M126" s="13"/>
      <c r="O126" s="13"/>
      <c r="Q126" s="13"/>
    </row>
    <row r="127" spans="10:17" x14ac:dyDescent="0.2">
      <c r="J127" s="11"/>
      <c r="K127" s="13"/>
      <c r="M127" s="13"/>
      <c r="O127" s="13"/>
      <c r="Q127" s="13"/>
    </row>
    <row r="128" spans="10:17" x14ac:dyDescent="0.2">
      <c r="J128" s="11"/>
      <c r="K128" s="13"/>
      <c r="M128" s="13"/>
      <c r="O128" s="13"/>
      <c r="Q128" s="13"/>
    </row>
    <row r="129" spans="10:17" x14ac:dyDescent="0.2">
      <c r="J129" s="11"/>
      <c r="K129" s="13"/>
      <c r="M129" s="13"/>
      <c r="O129" s="13"/>
      <c r="Q129" s="13"/>
    </row>
    <row r="130" spans="10:17" x14ac:dyDescent="0.2">
      <c r="J130" s="11"/>
      <c r="K130" s="13"/>
      <c r="M130" s="13"/>
      <c r="O130" s="13"/>
      <c r="Q130" s="13"/>
    </row>
    <row r="131" spans="10:17" x14ac:dyDescent="0.2">
      <c r="J131" s="11"/>
      <c r="K131" s="13"/>
      <c r="M131" s="13"/>
      <c r="O131" s="13"/>
      <c r="Q131" s="13"/>
    </row>
    <row r="132" spans="10:17" x14ac:dyDescent="0.2">
      <c r="J132" s="11"/>
      <c r="K132" s="13"/>
      <c r="M132" s="13"/>
      <c r="O132" s="13"/>
      <c r="Q132" s="13"/>
    </row>
    <row r="133" spans="10:17" x14ac:dyDescent="0.2">
      <c r="J133" s="11"/>
      <c r="K133" s="13"/>
      <c r="M133" s="13"/>
      <c r="O133" s="13"/>
      <c r="Q133" s="13"/>
    </row>
    <row r="134" spans="10:17" x14ac:dyDescent="0.2">
      <c r="J134" s="11"/>
      <c r="K134" s="13"/>
      <c r="M134" s="13"/>
      <c r="O134" s="13"/>
      <c r="Q134" s="13"/>
    </row>
    <row r="135" spans="10:17" x14ac:dyDescent="0.2">
      <c r="J135" s="11"/>
      <c r="K135" s="13"/>
      <c r="M135" s="13"/>
      <c r="O135" s="13"/>
      <c r="Q135" s="13"/>
    </row>
    <row r="136" spans="10:17" x14ac:dyDescent="0.2">
      <c r="J136" s="11"/>
      <c r="K136" s="13"/>
      <c r="M136" s="13"/>
      <c r="O136" s="13"/>
      <c r="Q136" s="13"/>
    </row>
    <row r="137" spans="10:17" x14ac:dyDescent="0.2">
      <c r="J137" s="11"/>
      <c r="K137" s="13"/>
      <c r="M137" s="13"/>
      <c r="O137" s="13"/>
      <c r="Q137" s="13"/>
    </row>
    <row r="138" spans="10:17" x14ac:dyDescent="0.2">
      <c r="J138" s="11"/>
      <c r="K138" s="13"/>
      <c r="M138" s="13"/>
      <c r="O138" s="13"/>
      <c r="Q138" s="13"/>
    </row>
    <row r="139" spans="10:17" x14ac:dyDescent="0.2">
      <c r="J139" s="11"/>
      <c r="K139" s="13"/>
      <c r="M139" s="13"/>
      <c r="O139" s="13"/>
      <c r="Q139" s="13"/>
    </row>
    <row r="140" spans="10:17" x14ac:dyDescent="0.2">
      <c r="J140" s="11"/>
      <c r="K140" s="13"/>
      <c r="M140" s="13"/>
      <c r="O140" s="13"/>
      <c r="Q140" s="13"/>
    </row>
    <row r="141" spans="10:17" x14ac:dyDescent="0.2">
      <c r="J141" s="11"/>
      <c r="K141" s="13"/>
      <c r="M141" s="13"/>
      <c r="O141" s="13"/>
      <c r="Q141" s="13"/>
    </row>
    <row r="142" spans="10:17" x14ac:dyDescent="0.2">
      <c r="J142" s="11"/>
      <c r="K142" s="13"/>
      <c r="M142" s="13"/>
      <c r="O142" s="13"/>
      <c r="Q142" s="13"/>
    </row>
    <row r="143" spans="10:17" x14ac:dyDescent="0.2">
      <c r="J143" s="11"/>
      <c r="K143" s="13"/>
      <c r="M143" s="13"/>
      <c r="O143" s="13"/>
      <c r="Q143" s="13"/>
    </row>
    <row r="144" spans="10:17" x14ac:dyDescent="0.2">
      <c r="J144" s="11"/>
      <c r="K144" s="13"/>
      <c r="M144" s="13"/>
      <c r="O144" s="13"/>
      <c r="Q144" s="13"/>
    </row>
    <row r="145" spans="10:17" x14ac:dyDescent="0.2">
      <c r="J145" s="11"/>
      <c r="K145" s="13"/>
      <c r="M145" s="13"/>
      <c r="O145" s="13"/>
      <c r="Q145" s="13"/>
    </row>
    <row r="146" spans="10:17" x14ac:dyDescent="0.2">
      <c r="J146" s="11"/>
      <c r="K146" s="13"/>
      <c r="M146" s="13"/>
      <c r="O146" s="13"/>
      <c r="Q146" s="13"/>
    </row>
    <row r="147" spans="10:17" x14ac:dyDescent="0.2">
      <c r="J147" s="11"/>
      <c r="K147" s="13"/>
      <c r="M147" s="13"/>
      <c r="O147" s="13"/>
      <c r="Q147" s="13"/>
    </row>
    <row r="148" spans="10:17" x14ac:dyDescent="0.2">
      <c r="J148" s="11"/>
      <c r="K148" s="13"/>
      <c r="M148" s="13"/>
      <c r="O148" s="13"/>
      <c r="Q148" s="13"/>
    </row>
    <row r="149" spans="10:17" x14ac:dyDescent="0.2">
      <c r="J149" s="11"/>
      <c r="K149" s="13"/>
      <c r="M149" s="13"/>
      <c r="O149" s="13"/>
      <c r="Q149" s="13"/>
    </row>
    <row r="150" spans="10:17" x14ac:dyDescent="0.2">
      <c r="J150" s="11"/>
      <c r="K150" s="13"/>
      <c r="M150" s="13"/>
      <c r="O150" s="13"/>
      <c r="Q150" s="13"/>
    </row>
    <row r="151" spans="10:17" x14ac:dyDescent="0.2">
      <c r="J151" s="11"/>
      <c r="K151" s="13"/>
      <c r="M151" s="13"/>
      <c r="O151" s="13"/>
      <c r="Q151" s="13"/>
    </row>
    <row r="152" spans="10:17" x14ac:dyDescent="0.2">
      <c r="J152" s="11"/>
      <c r="K152" s="13"/>
      <c r="M152" s="13"/>
      <c r="O152" s="13"/>
      <c r="Q152" s="13"/>
    </row>
    <row r="153" spans="10:17" x14ac:dyDescent="0.2">
      <c r="J153" s="11"/>
      <c r="K153" s="13"/>
      <c r="M153" s="13"/>
      <c r="O153" s="13"/>
      <c r="Q153" s="13"/>
    </row>
    <row r="154" spans="10:17" x14ac:dyDescent="0.2">
      <c r="J154" s="11"/>
      <c r="K154" s="13"/>
      <c r="M154" s="13"/>
      <c r="O154" s="13"/>
      <c r="Q154" s="13"/>
    </row>
    <row r="155" spans="10:17" x14ac:dyDescent="0.2">
      <c r="J155" s="11"/>
      <c r="K155" s="13"/>
      <c r="M155" s="13"/>
      <c r="O155" s="13"/>
      <c r="Q155" s="13"/>
    </row>
    <row r="156" spans="10:17" x14ac:dyDescent="0.2">
      <c r="J156" s="11"/>
      <c r="K156" s="13"/>
      <c r="M156" s="13"/>
      <c r="O156" s="13"/>
      <c r="Q156" s="13"/>
    </row>
    <row r="157" spans="10:17" x14ac:dyDescent="0.2">
      <c r="J157" s="11"/>
      <c r="K157" s="13"/>
      <c r="M157" s="13"/>
      <c r="O157" s="13"/>
      <c r="Q157" s="13"/>
    </row>
    <row r="158" spans="10:17" x14ac:dyDescent="0.2">
      <c r="J158" s="11"/>
      <c r="K158" s="13"/>
      <c r="M158" s="13"/>
      <c r="O158" s="13"/>
      <c r="Q158" s="13"/>
    </row>
    <row r="159" spans="10:17" x14ac:dyDescent="0.2">
      <c r="J159" s="11"/>
      <c r="K159" s="13"/>
      <c r="M159" s="13"/>
      <c r="O159" s="13"/>
      <c r="Q159" s="13"/>
    </row>
    <row r="160" spans="10:17" x14ac:dyDescent="0.2">
      <c r="J160" s="11"/>
      <c r="K160" s="13"/>
      <c r="M160" s="13"/>
      <c r="O160" s="13"/>
      <c r="Q160" s="13"/>
    </row>
    <row r="161" spans="10:17" x14ac:dyDescent="0.2">
      <c r="J161" s="11"/>
      <c r="K161" s="13"/>
      <c r="M161" s="13"/>
      <c r="O161" s="13"/>
      <c r="Q161" s="13"/>
    </row>
    <row r="162" spans="10:17" x14ac:dyDescent="0.2">
      <c r="J162" s="11"/>
      <c r="K162" s="13"/>
      <c r="M162" s="13"/>
      <c r="O162" s="13"/>
      <c r="Q162" s="13"/>
    </row>
    <row r="163" spans="10:17" x14ac:dyDescent="0.2">
      <c r="J163" s="11"/>
      <c r="K163" s="13"/>
      <c r="M163" s="13"/>
      <c r="O163" s="13"/>
      <c r="Q163" s="13"/>
    </row>
    <row r="164" spans="10:17" x14ac:dyDescent="0.2">
      <c r="J164" s="11"/>
      <c r="K164" s="13"/>
      <c r="M164" s="13"/>
      <c r="O164" s="13"/>
      <c r="Q164" s="13"/>
    </row>
    <row r="165" spans="10:17" x14ac:dyDescent="0.2">
      <c r="J165" s="11"/>
      <c r="K165" s="13"/>
      <c r="M165" s="13"/>
      <c r="O165" s="13"/>
      <c r="Q165" s="13"/>
    </row>
    <row r="166" spans="10:17" x14ac:dyDescent="0.2">
      <c r="J166" s="11"/>
      <c r="K166" s="13"/>
      <c r="M166" s="13"/>
      <c r="O166" s="13"/>
      <c r="Q166" s="13"/>
    </row>
    <row r="167" spans="10:17" x14ac:dyDescent="0.2">
      <c r="J167" s="11"/>
      <c r="K167" s="13"/>
      <c r="M167" s="13"/>
      <c r="O167" s="13"/>
      <c r="Q167" s="13"/>
    </row>
    <row r="168" spans="10:17" x14ac:dyDescent="0.2">
      <c r="J168" s="11"/>
      <c r="K168" s="13"/>
      <c r="M168" s="13"/>
      <c r="O168" s="13"/>
      <c r="Q168" s="13"/>
    </row>
    <row r="169" spans="10:17" x14ac:dyDescent="0.2">
      <c r="J169" s="11"/>
      <c r="K169" s="13"/>
      <c r="M169" s="13"/>
      <c r="O169" s="13"/>
      <c r="Q169" s="13"/>
    </row>
    <row r="170" spans="10:17" x14ac:dyDescent="0.2">
      <c r="J170" s="11"/>
      <c r="K170" s="13"/>
      <c r="M170" s="13"/>
      <c r="O170" s="13"/>
      <c r="Q170" s="13"/>
    </row>
    <row r="171" spans="10:17" x14ac:dyDescent="0.2">
      <c r="J171" s="11"/>
      <c r="K171" s="13"/>
      <c r="M171" s="13"/>
      <c r="O171" s="13"/>
      <c r="Q171" s="13"/>
    </row>
    <row r="172" spans="10:17" x14ac:dyDescent="0.2">
      <c r="J172" s="11"/>
      <c r="K172" s="13"/>
      <c r="M172" s="13"/>
      <c r="O172" s="13"/>
      <c r="Q172" s="13"/>
    </row>
    <row r="173" spans="10:17" x14ac:dyDescent="0.2">
      <c r="J173" s="11"/>
      <c r="K173" s="13"/>
      <c r="M173" s="13"/>
      <c r="O173" s="13"/>
      <c r="Q173" s="13"/>
    </row>
    <row r="174" spans="10:17" x14ac:dyDescent="0.2">
      <c r="J174" s="11"/>
      <c r="K174" s="13"/>
      <c r="M174" s="13"/>
      <c r="O174" s="13"/>
      <c r="Q174" s="13"/>
    </row>
    <row r="175" spans="10:17" x14ac:dyDescent="0.2">
      <c r="J175" s="11"/>
      <c r="K175" s="13"/>
      <c r="M175" s="13"/>
      <c r="O175" s="13"/>
      <c r="Q175" s="13"/>
    </row>
    <row r="176" spans="10:17" x14ac:dyDescent="0.2">
      <c r="J176" s="11"/>
      <c r="K176" s="13"/>
      <c r="M176" s="13"/>
      <c r="O176" s="13"/>
      <c r="Q176" s="13"/>
    </row>
    <row r="177" spans="10:17" x14ac:dyDescent="0.2">
      <c r="J177" s="11"/>
      <c r="K177" s="13"/>
      <c r="M177" s="13"/>
      <c r="O177" s="13"/>
      <c r="Q177" s="13"/>
    </row>
    <row r="178" spans="10:17" x14ac:dyDescent="0.2">
      <c r="J178" s="11"/>
      <c r="K178" s="13"/>
      <c r="M178" s="13"/>
      <c r="O178" s="13"/>
      <c r="Q178" s="13"/>
    </row>
    <row r="179" spans="10:17" x14ac:dyDescent="0.2">
      <c r="J179" s="11"/>
      <c r="K179" s="13"/>
      <c r="M179" s="13"/>
      <c r="O179" s="13"/>
      <c r="Q179" s="13"/>
    </row>
    <row r="180" spans="10:17" x14ac:dyDescent="0.2">
      <c r="J180" s="11"/>
      <c r="K180" s="13"/>
      <c r="M180" s="13"/>
      <c r="O180" s="13"/>
      <c r="Q180" s="13"/>
    </row>
    <row r="181" spans="10:17" x14ac:dyDescent="0.2">
      <c r="J181" s="11"/>
      <c r="K181" s="13"/>
      <c r="M181" s="13"/>
      <c r="O181" s="13"/>
      <c r="Q181" s="13"/>
    </row>
    <row r="182" spans="10:17" x14ac:dyDescent="0.2">
      <c r="J182" s="11"/>
      <c r="K182" s="13"/>
      <c r="M182" s="13"/>
      <c r="O182" s="13"/>
      <c r="Q182" s="13"/>
    </row>
    <row r="183" spans="10:17" x14ac:dyDescent="0.2">
      <c r="J183" s="11"/>
      <c r="K183" s="13"/>
      <c r="M183" s="13"/>
      <c r="O183" s="13"/>
      <c r="Q183" s="13"/>
    </row>
    <row r="184" spans="10:17" x14ac:dyDescent="0.2">
      <c r="J184" s="11"/>
      <c r="K184" s="13"/>
      <c r="M184" s="13"/>
      <c r="O184" s="13"/>
      <c r="Q184" s="13"/>
    </row>
    <row r="185" spans="10:17" x14ac:dyDescent="0.2">
      <c r="J185" s="11"/>
      <c r="K185" s="13"/>
      <c r="M185" s="13"/>
      <c r="O185" s="13"/>
      <c r="Q185" s="13"/>
    </row>
    <row r="186" spans="10:17" x14ac:dyDescent="0.2">
      <c r="J186" s="11"/>
      <c r="K186" s="13"/>
      <c r="M186" s="13"/>
      <c r="O186" s="13"/>
      <c r="Q186" s="13"/>
    </row>
    <row r="187" spans="10:17" x14ac:dyDescent="0.2">
      <c r="J187" s="11"/>
      <c r="K187" s="13"/>
      <c r="M187" s="13"/>
      <c r="O187" s="13"/>
      <c r="Q187" s="13"/>
    </row>
    <row r="188" spans="10:17" x14ac:dyDescent="0.2">
      <c r="J188" s="11"/>
      <c r="K188" s="13"/>
      <c r="M188" s="13"/>
      <c r="O188" s="13"/>
      <c r="Q188" s="13"/>
    </row>
    <row r="189" spans="10:17" x14ac:dyDescent="0.2">
      <c r="J189" s="11"/>
      <c r="K189" s="13"/>
      <c r="M189" s="13"/>
      <c r="O189" s="13"/>
      <c r="Q189" s="13"/>
    </row>
    <row r="190" spans="10:17" x14ac:dyDescent="0.2">
      <c r="J190" s="11"/>
      <c r="K190" s="13"/>
      <c r="M190" s="13"/>
      <c r="O190" s="13"/>
      <c r="Q190" s="13"/>
    </row>
    <row r="191" spans="10:17" x14ac:dyDescent="0.2">
      <c r="J191" s="11"/>
      <c r="K191" s="13"/>
      <c r="M191" s="13"/>
      <c r="O191" s="13"/>
      <c r="Q191" s="13"/>
    </row>
    <row r="192" spans="10:17" x14ac:dyDescent="0.2">
      <c r="J192" s="11"/>
      <c r="K192" s="13"/>
      <c r="M192" s="13"/>
      <c r="O192" s="13"/>
      <c r="Q192" s="13"/>
    </row>
    <row r="193" spans="10:17" x14ac:dyDescent="0.2">
      <c r="J193" s="11"/>
      <c r="K193" s="13"/>
      <c r="M193" s="13"/>
      <c r="O193" s="13"/>
      <c r="Q193" s="13"/>
    </row>
    <row r="194" spans="10:17" x14ac:dyDescent="0.2">
      <c r="J194" s="11"/>
      <c r="K194" s="13"/>
      <c r="M194" s="13"/>
      <c r="O194" s="13"/>
      <c r="Q194" s="13"/>
    </row>
    <row r="195" spans="10:17" x14ac:dyDescent="0.2">
      <c r="J195" s="11"/>
      <c r="K195" s="13"/>
      <c r="M195" s="13"/>
      <c r="O195" s="13"/>
      <c r="Q195" s="13"/>
    </row>
    <row r="196" spans="10:17" x14ac:dyDescent="0.2">
      <c r="J196" s="11"/>
      <c r="K196" s="13"/>
      <c r="M196" s="13"/>
      <c r="O196" s="13"/>
      <c r="Q196" s="13"/>
    </row>
    <row r="197" spans="10:17" x14ac:dyDescent="0.2">
      <c r="J197" s="11"/>
      <c r="K197" s="13"/>
      <c r="M197" s="13"/>
      <c r="O197" s="13"/>
      <c r="Q197" s="13"/>
    </row>
    <row r="198" spans="10:17" x14ac:dyDescent="0.2">
      <c r="J198" s="11"/>
      <c r="K198" s="13"/>
      <c r="M198" s="13"/>
      <c r="O198" s="13"/>
      <c r="Q198" s="13"/>
    </row>
    <row r="199" spans="10:17" x14ac:dyDescent="0.2">
      <c r="J199" s="11"/>
      <c r="K199" s="13"/>
      <c r="M199" s="13"/>
      <c r="O199" s="13"/>
      <c r="Q199" s="13"/>
    </row>
    <row r="200" spans="10:17" x14ac:dyDescent="0.2">
      <c r="J200" s="11"/>
      <c r="K200" s="13"/>
      <c r="M200" s="13"/>
      <c r="O200" s="13"/>
      <c r="Q200" s="13"/>
    </row>
    <row r="201" spans="10:17" x14ac:dyDescent="0.2">
      <c r="J201" s="11"/>
      <c r="K201" s="13"/>
      <c r="M201" s="13"/>
      <c r="O201" s="13"/>
      <c r="Q201" s="13"/>
    </row>
    <row r="202" spans="10:17" x14ac:dyDescent="0.2">
      <c r="J202" s="11"/>
      <c r="K202" s="13"/>
      <c r="M202" s="13"/>
      <c r="O202" s="13"/>
      <c r="Q202" s="13"/>
    </row>
    <row r="203" spans="10:17" x14ac:dyDescent="0.2">
      <c r="J203" s="11"/>
      <c r="K203" s="13"/>
      <c r="M203" s="13"/>
      <c r="O203" s="13"/>
      <c r="Q203" s="13"/>
    </row>
    <row r="204" spans="10:17" x14ac:dyDescent="0.2">
      <c r="J204" s="11"/>
      <c r="K204" s="13"/>
      <c r="M204" s="13"/>
      <c r="O204" s="13"/>
      <c r="Q204" s="13"/>
    </row>
    <row r="205" spans="10:17" x14ac:dyDescent="0.2">
      <c r="J205" s="11"/>
      <c r="K205" s="13"/>
      <c r="M205" s="13"/>
      <c r="O205" s="13"/>
      <c r="Q205" s="13"/>
    </row>
    <row r="206" spans="10:17" x14ac:dyDescent="0.2">
      <c r="J206" s="11"/>
      <c r="K206" s="13"/>
      <c r="M206" s="13"/>
      <c r="O206" s="13"/>
      <c r="Q206" s="13"/>
    </row>
    <row r="207" spans="10:17" x14ac:dyDescent="0.2">
      <c r="J207" s="11"/>
      <c r="K207" s="13"/>
      <c r="M207" s="13"/>
      <c r="O207" s="13"/>
      <c r="Q207" s="13"/>
    </row>
    <row r="208" spans="10:17" x14ac:dyDescent="0.2">
      <c r="J208" s="11"/>
      <c r="K208" s="13"/>
      <c r="M208" s="13"/>
      <c r="O208" s="13"/>
      <c r="Q208" s="13"/>
    </row>
    <row r="209" spans="10:17" x14ac:dyDescent="0.2">
      <c r="J209" s="11"/>
      <c r="K209" s="13"/>
      <c r="M209" s="13"/>
      <c r="O209" s="13"/>
      <c r="Q209" s="13"/>
    </row>
    <row r="210" spans="10:17" x14ac:dyDescent="0.2">
      <c r="J210" s="11"/>
      <c r="K210" s="13"/>
      <c r="M210" s="13"/>
      <c r="O210" s="13"/>
      <c r="Q210" s="13"/>
    </row>
    <row r="211" spans="10:17" x14ac:dyDescent="0.2">
      <c r="J211" s="11"/>
      <c r="K211" s="13"/>
      <c r="M211" s="13"/>
      <c r="O211" s="13"/>
      <c r="Q211" s="13"/>
    </row>
    <row r="212" spans="10:17" x14ac:dyDescent="0.2">
      <c r="J212" s="11"/>
      <c r="K212" s="13"/>
      <c r="M212" s="13"/>
      <c r="O212" s="13"/>
      <c r="Q212" s="13"/>
    </row>
    <row r="213" spans="10:17" x14ac:dyDescent="0.2">
      <c r="J213" s="11"/>
      <c r="K213" s="13"/>
      <c r="M213" s="13"/>
      <c r="O213" s="13"/>
      <c r="Q213" s="13"/>
    </row>
    <row r="214" spans="10:17" x14ac:dyDescent="0.2">
      <c r="J214" s="11"/>
      <c r="K214" s="13"/>
      <c r="M214" s="13"/>
      <c r="O214" s="13"/>
      <c r="Q214" s="13"/>
    </row>
    <row r="215" spans="10:17" x14ac:dyDescent="0.2">
      <c r="J215" s="11"/>
      <c r="K215" s="13"/>
      <c r="M215" s="13"/>
      <c r="O215" s="13"/>
      <c r="Q215" s="13"/>
    </row>
    <row r="216" spans="10:17" x14ac:dyDescent="0.2">
      <c r="J216" s="11"/>
      <c r="K216" s="13"/>
      <c r="M216" s="13"/>
      <c r="O216" s="13"/>
      <c r="Q216" s="13"/>
    </row>
    <row r="217" spans="10:17" x14ac:dyDescent="0.2">
      <c r="J217" s="11"/>
      <c r="K217" s="13"/>
      <c r="M217" s="13"/>
      <c r="O217" s="13"/>
      <c r="Q217" s="13"/>
    </row>
    <row r="218" spans="10:17" x14ac:dyDescent="0.2">
      <c r="J218" s="11"/>
      <c r="K218" s="13"/>
      <c r="M218" s="13"/>
      <c r="O218" s="13"/>
      <c r="Q218" s="13"/>
    </row>
    <row r="219" spans="10:17" x14ac:dyDescent="0.2">
      <c r="J219" s="11"/>
      <c r="K219" s="13"/>
      <c r="M219" s="13"/>
      <c r="O219" s="13"/>
      <c r="Q219" s="13"/>
    </row>
    <row r="220" spans="10:17" x14ac:dyDescent="0.2">
      <c r="J220" s="11"/>
      <c r="K220" s="13"/>
      <c r="M220" s="13"/>
      <c r="O220" s="13"/>
      <c r="Q220" s="13"/>
    </row>
    <row r="221" spans="10:17" x14ac:dyDescent="0.2">
      <c r="J221" s="11"/>
      <c r="K221" s="13"/>
      <c r="M221" s="13"/>
      <c r="O221" s="13"/>
      <c r="Q221" s="13"/>
    </row>
    <row r="222" spans="10:17" x14ac:dyDescent="0.2">
      <c r="J222" s="11"/>
      <c r="K222" s="13"/>
      <c r="M222" s="13"/>
      <c r="O222" s="13"/>
      <c r="Q222" s="13"/>
    </row>
    <row r="223" spans="10:17" x14ac:dyDescent="0.2">
      <c r="J223" s="11"/>
      <c r="K223" s="13"/>
      <c r="M223" s="13"/>
      <c r="O223" s="13"/>
      <c r="Q223" s="13"/>
    </row>
    <row r="224" spans="10:17" x14ac:dyDescent="0.2">
      <c r="J224" s="11"/>
      <c r="K224" s="13"/>
      <c r="M224" s="13"/>
      <c r="O224" s="13"/>
      <c r="Q224" s="13"/>
    </row>
    <row r="225" spans="10:17" x14ac:dyDescent="0.2">
      <c r="J225" s="11"/>
      <c r="K225" s="13"/>
      <c r="M225" s="13"/>
      <c r="O225" s="13"/>
      <c r="Q225" s="13"/>
    </row>
    <row r="226" spans="10:17" x14ac:dyDescent="0.2">
      <c r="J226" s="11"/>
      <c r="K226" s="13"/>
      <c r="M226" s="13"/>
      <c r="O226" s="13"/>
      <c r="Q226" s="13"/>
    </row>
    <row r="227" spans="10:17" x14ac:dyDescent="0.2">
      <c r="J227" s="11"/>
      <c r="K227" s="13"/>
      <c r="M227" s="13"/>
      <c r="O227" s="13"/>
      <c r="Q227" s="13"/>
    </row>
    <row r="228" spans="10:17" x14ac:dyDescent="0.2">
      <c r="J228" s="11"/>
      <c r="K228" s="13"/>
      <c r="M228" s="13"/>
      <c r="O228" s="13"/>
      <c r="Q228" s="13"/>
    </row>
    <row r="229" spans="10:17" x14ac:dyDescent="0.2">
      <c r="J229" s="11"/>
      <c r="K229" s="13"/>
      <c r="M229" s="13"/>
      <c r="O229" s="13"/>
      <c r="Q229" s="13"/>
    </row>
    <row r="230" spans="10:17" x14ac:dyDescent="0.2">
      <c r="J230" s="11"/>
      <c r="K230" s="13"/>
      <c r="M230" s="13"/>
      <c r="O230" s="13"/>
      <c r="Q230" s="13"/>
    </row>
    <row r="231" spans="10:17" x14ac:dyDescent="0.2">
      <c r="J231" s="11"/>
      <c r="K231" s="13"/>
      <c r="M231" s="13"/>
      <c r="O231" s="13"/>
      <c r="Q231" s="13"/>
    </row>
    <row r="232" spans="10:17" x14ac:dyDescent="0.2">
      <c r="J232" s="11"/>
      <c r="K232" s="13"/>
      <c r="M232" s="13"/>
      <c r="O232" s="13"/>
      <c r="Q232" s="13"/>
    </row>
    <row r="233" spans="10:17" x14ac:dyDescent="0.2">
      <c r="J233" s="11"/>
      <c r="K233" s="13"/>
      <c r="M233" s="13"/>
      <c r="O233" s="13"/>
      <c r="Q233" s="13"/>
    </row>
    <row r="234" spans="10:17" x14ac:dyDescent="0.2">
      <c r="J234" s="11"/>
      <c r="K234" s="13"/>
      <c r="M234" s="13"/>
      <c r="O234" s="13"/>
      <c r="Q234" s="13"/>
    </row>
    <row r="235" spans="10:17" x14ac:dyDescent="0.2">
      <c r="J235" s="11"/>
      <c r="K235" s="13"/>
      <c r="M235" s="13"/>
      <c r="O235" s="13"/>
      <c r="Q235" s="13"/>
    </row>
    <row r="236" spans="10:17" x14ac:dyDescent="0.2">
      <c r="J236" s="11"/>
      <c r="K236" s="13"/>
      <c r="M236" s="13"/>
      <c r="O236" s="13"/>
      <c r="Q236" s="13"/>
    </row>
    <row r="237" spans="10:17" x14ac:dyDescent="0.2">
      <c r="J237" s="11"/>
      <c r="K237" s="13"/>
      <c r="M237" s="13"/>
      <c r="O237" s="13"/>
      <c r="Q237" s="13"/>
    </row>
    <row r="238" spans="10:17" x14ac:dyDescent="0.2">
      <c r="J238" s="11"/>
      <c r="K238" s="13"/>
      <c r="M238" s="13"/>
      <c r="O238" s="13"/>
      <c r="Q238" s="13"/>
    </row>
    <row r="239" spans="10:17" x14ac:dyDescent="0.2">
      <c r="J239" s="11"/>
      <c r="K239" s="13"/>
      <c r="M239" s="13"/>
      <c r="O239" s="13"/>
      <c r="Q239" s="13"/>
    </row>
    <row r="240" spans="10:17" x14ac:dyDescent="0.2">
      <c r="J240" s="11"/>
      <c r="K240" s="13"/>
      <c r="M240" s="13"/>
      <c r="O240" s="13"/>
      <c r="Q240" s="13"/>
    </row>
    <row r="241" spans="10:17" x14ac:dyDescent="0.2">
      <c r="J241" s="11"/>
      <c r="K241" s="13"/>
      <c r="M241" s="13"/>
      <c r="O241" s="13"/>
      <c r="Q241" s="13"/>
    </row>
    <row r="242" spans="10:17" x14ac:dyDescent="0.2">
      <c r="J242" s="11"/>
      <c r="K242" s="13"/>
      <c r="M242" s="13"/>
      <c r="O242" s="13"/>
      <c r="Q242" s="13"/>
    </row>
    <row r="243" spans="10:17" x14ac:dyDescent="0.2">
      <c r="J243" s="11"/>
      <c r="K243" s="13"/>
      <c r="M243" s="13"/>
      <c r="O243" s="13"/>
      <c r="Q243" s="13"/>
    </row>
    <row r="244" spans="10:17" x14ac:dyDescent="0.2">
      <c r="J244" s="11"/>
      <c r="K244" s="13"/>
      <c r="M244" s="13"/>
      <c r="O244" s="13"/>
      <c r="Q244" s="13"/>
    </row>
    <row r="245" spans="10:17" x14ac:dyDescent="0.2">
      <c r="J245" s="11"/>
      <c r="K245" s="13"/>
      <c r="M245" s="13"/>
      <c r="O245" s="13"/>
      <c r="Q245" s="13"/>
    </row>
    <row r="246" spans="10:17" x14ac:dyDescent="0.2">
      <c r="J246" s="11"/>
      <c r="K246" s="13"/>
      <c r="M246" s="13"/>
      <c r="O246" s="13"/>
      <c r="Q246" s="13"/>
    </row>
    <row r="247" spans="10:17" x14ac:dyDescent="0.2">
      <c r="J247" s="11"/>
      <c r="K247" s="13"/>
      <c r="M247" s="13"/>
      <c r="O247" s="13"/>
      <c r="Q247" s="13"/>
    </row>
    <row r="248" spans="10:17" x14ac:dyDescent="0.2">
      <c r="J248" s="11"/>
      <c r="K248" s="13"/>
      <c r="M248" s="13"/>
      <c r="O248" s="13"/>
      <c r="Q248" s="13"/>
    </row>
    <row r="249" spans="10:17" x14ac:dyDescent="0.2">
      <c r="J249" s="11"/>
      <c r="K249" s="13"/>
      <c r="M249" s="13"/>
      <c r="O249" s="13"/>
      <c r="Q249" s="13"/>
    </row>
    <row r="250" spans="10:17" x14ac:dyDescent="0.2">
      <c r="J250" s="11"/>
      <c r="K250" s="13"/>
      <c r="M250" s="13"/>
      <c r="O250" s="13"/>
      <c r="Q250" s="13"/>
    </row>
    <row r="251" spans="10:17" x14ac:dyDescent="0.2">
      <c r="J251" s="11"/>
      <c r="K251" s="13"/>
      <c r="M251" s="13"/>
      <c r="O251" s="13"/>
      <c r="Q251" s="13"/>
    </row>
    <row r="252" spans="10:17" x14ac:dyDescent="0.2">
      <c r="J252" s="11"/>
      <c r="K252" s="13"/>
      <c r="M252" s="13"/>
      <c r="O252" s="13"/>
      <c r="Q252" s="13"/>
    </row>
    <row r="253" spans="10:17" x14ac:dyDescent="0.2">
      <c r="J253" s="11"/>
      <c r="K253" s="13"/>
      <c r="M253" s="13"/>
      <c r="O253" s="13"/>
      <c r="Q253" s="13"/>
    </row>
    <row r="254" spans="10:17" x14ac:dyDescent="0.2">
      <c r="J254" s="11"/>
      <c r="K254" s="13"/>
      <c r="M254" s="13"/>
      <c r="O254" s="13"/>
      <c r="Q254" s="13"/>
    </row>
    <row r="255" spans="10:17" x14ac:dyDescent="0.2">
      <c r="J255" s="11"/>
      <c r="K255" s="13"/>
      <c r="M255" s="13"/>
      <c r="O255" s="13"/>
      <c r="Q255" s="13"/>
    </row>
    <row r="256" spans="10:17" x14ac:dyDescent="0.2">
      <c r="J256" s="11"/>
      <c r="K256" s="13"/>
      <c r="M256" s="13"/>
      <c r="O256" s="13"/>
      <c r="Q256" s="13"/>
    </row>
    <row r="257" spans="10:17" x14ac:dyDescent="0.2">
      <c r="J257" s="11"/>
      <c r="K257" s="13"/>
      <c r="M257" s="13"/>
      <c r="O257" s="13"/>
      <c r="Q257" s="13"/>
    </row>
    <row r="258" spans="10:17" x14ac:dyDescent="0.2">
      <c r="J258" s="11"/>
      <c r="K258" s="13"/>
      <c r="M258" s="13"/>
      <c r="O258" s="13"/>
      <c r="Q258" s="13"/>
    </row>
    <row r="259" spans="10:17" x14ac:dyDescent="0.2">
      <c r="J259" s="11"/>
      <c r="K259" s="13"/>
      <c r="M259" s="13"/>
      <c r="O259" s="13"/>
      <c r="Q259" s="13"/>
    </row>
    <row r="260" spans="10:17" x14ac:dyDescent="0.2">
      <c r="J260" s="11"/>
      <c r="K260" s="13"/>
      <c r="M260" s="13"/>
      <c r="O260" s="13"/>
      <c r="Q260" s="13"/>
    </row>
    <row r="261" spans="10:17" x14ac:dyDescent="0.2">
      <c r="J261" s="11"/>
      <c r="K261" s="13"/>
      <c r="M261" s="13"/>
      <c r="O261" s="13"/>
      <c r="Q261" s="13"/>
    </row>
    <row r="262" spans="10:17" x14ac:dyDescent="0.2">
      <c r="J262" s="11"/>
      <c r="K262" s="13"/>
      <c r="M262" s="13"/>
      <c r="O262" s="13"/>
      <c r="Q262" s="13"/>
    </row>
    <row r="263" spans="10:17" x14ac:dyDescent="0.2">
      <c r="J263" s="11"/>
      <c r="K263" s="13"/>
      <c r="M263" s="13"/>
      <c r="O263" s="13"/>
      <c r="Q263" s="13"/>
    </row>
    <row r="264" spans="10:17" x14ac:dyDescent="0.2">
      <c r="J264" s="11"/>
      <c r="K264" s="13"/>
      <c r="M264" s="13"/>
      <c r="O264" s="13"/>
      <c r="Q264" s="13"/>
    </row>
    <row r="265" spans="10:17" x14ac:dyDescent="0.2">
      <c r="J265" s="11"/>
      <c r="K265" s="13"/>
      <c r="M265" s="13"/>
      <c r="O265" s="13"/>
      <c r="Q265" s="13"/>
    </row>
    <row r="266" spans="10:17" x14ac:dyDescent="0.2">
      <c r="J266" s="11"/>
      <c r="K266" s="13"/>
      <c r="M266" s="13"/>
      <c r="O266" s="13"/>
      <c r="Q266" s="13"/>
    </row>
    <row r="267" spans="10:17" x14ac:dyDescent="0.2">
      <c r="J267" s="11"/>
      <c r="K267" s="13"/>
      <c r="M267" s="13"/>
      <c r="O267" s="13"/>
      <c r="Q267" s="13"/>
    </row>
    <row r="268" spans="10:17" x14ac:dyDescent="0.2">
      <c r="J268" s="11"/>
      <c r="K268" s="13"/>
      <c r="M268" s="13"/>
      <c r="O268" s="13"/>
      <c r="Q268" s="13"/>
    </row>
    <row r="269" spans="10:17" x14ac:dyDescent="0.2">
      <c r="J269" s="11"/>
      <c r="K269" s="13"/>
      <c r="M269" s="13"/>
      <c r="O269" s="13"/>
      <c r="Q269" s="13"/>
    </row>
    <row r="270" spans="10:17" x14ac:dyDescent="0.2">
      <c r="J270" s="11"/>
      <c r="K270" s="13"/>
      <c r="M270" s="13"/>
      <c r="O270" s="13"/>
      <c r="Q270" s="13"/>
    </row>
    <row r="271" spans="10:17" x14ac:dyDescent="0.2">
      <c r="J271" s="11"/>
      <c r="K271" s="13"/>
      <c r="M271" s="13"/>
      <c r="O271" s="13"/>
      <c r="Q271" s="13"/>
    </row>
    <row r="272" spans="10:17" x14ac:dyDescent="0.2">
      <c r="J272" s="11"/>
      <c r="K272" s="13"/>
      <c r="M272" s="13"/>
      <c r="O272" s="13"/>
      <c r="Q272" s="13"/>
    </row>
    <row r="273" spans="10:17" x14ac:dyDescent="0.2">
      <c r="J273" s="11"/>
      <c r="K273" s="13"/>
      <c r="M273" s="13"/>
      <c r="O273" s="13"/>
      <c r="Q273" s="13"/>
    </row>
    <row r="274" spans="10:17" x14ac:dyDescent="0.2">
      <c r="J274" s="11"/>
      <c r="K274" s="13"/>
      <c r="M274" s="13"/>
      <c r="O274" s="13"/>
      <c r="Q274" s="13"/>
    </row>
    <row r="275" spans="10:17" x14ac:dyDescent="0.2">
      <c r="J275" s="11"/>
      <c r="K275" s="13"/>
      <c r="M275" s="13"/>
      <c r="O275" s="13"/>
      <c r="Q275" s="13"/>
    </row>
    <row r="276" spans="10:17" x14ac:dyDescent="0.2">
      <c r="J276" s="11"/>
      <c r="K276" s="13"/>
      <c r="M276" s="13"/>
      <c r="O276" s="13"/>
      <c r="Q276" s="13"/>
    </row>
    <row r="277" spans="10:17" x14ac:dyDescent="0.2">
      <c r="J277" s="11"/>
      <c r="K277" s="13"/>
      <c r="M277" s="13"/>
      <c r="O277" s="13"/>
      <c r="Q277" s="13"/>
    </row>
    <row r="278" spans="10:17" x14ac:dyDescent="0.2">
      <c r="J278" s="11"/>
      <c r="K278" s="13"/>
      <c r="M278" s="13"/>
      <c r="O278" s="13"/>
      <c r="Q278" s="13"/>
    </row>
    <row r="279" spans="10:17" x14ac:dyDescent="0.2">
      <c r="J279" s="11"/>
      <c r="K279" s="13"/>
      <c r="M279" s="13"/>
      <c r="O279" s="13"/>
      <c r="Q279" s="13"/>
    </row>
    <row r="280" spans="10:17" x14ac:dyDescent="0.2">
      <c r="J280" s="11"/>
      <c r="K280" s="13"/>
      <c r="M280" s="13"/>
      <c r="O280" s="13"/>
      <c r="Q280" s="13"/>
    </row>
    <row r="281" spans="10:17" x14ac:dyDescent="0.2">
      <c r="J281" s="11"/>
      <c r="K281" s="13"/>
      <c r="M281" s="13"/>
      <c r="O281" s="13"/>
      <c r="Q281" s="13"/>
    </row>
    <row r="282" spans="10:17" x14ac:dyDescent="0.2">
      <c r="J282" s="11"/>
      <c r="K282" s="13"/>
      <c r="M282" s="13"/>
      <c r="O282" s="13"/>
      <c r="Q282" s="13"/>
    </row>
    <row r="283" spans="10:17" x14ac:dyDescent="0.2">
      <c r="J283" s="11"/>
      <c r="K283" s="13"/>
      <c r="M283" s="13"/>
      <c r="O283" s="13"/>
      <c r="Q283" s="13"/>
    </row>
    <row r="284" spans="10:17" x14ac:dyDescent="0.2">
      <c r="J284" s="11"/>
      <c r="K284" s="13"/>
      <c r="M284" s="13"/>
      <c r="O284" s="13"/>
      <c r="Q284" s="13"/>
    </row>
    <row r="285" spans="10:17" x14ac:dyDescent="0.2">
      <c r="J285" s="11"/>
      <c r="K285" s="13"/>
      <c r="M285" s="13"/>
      <c r="O285" s="13"/>
      <c r="Q285" s="13"/>
    </row>
    <row r="286" spans="10:17" x14ac:dyDescent="0.2">
      <c r="J286" s="11"/>
      <c r="K286" s="13"/>
      <c r="M286" s="13"/>
      <c r="O286" s="13"/>
      <c r="Q286" s="13"/>
    </row>
    <row r="287" spans="10:17" x14ac:dyDescent="0.2">
      <c r="J287" s="11"/>
      <c r="K287" s="13"/>
      <c r="M287" s="13"/>
      <c r="O287" s="13"/>
      <c r="Q287" s="13"/>
    </row>
    <row r="288" spans="10:17" x14ac:dyDescent="0.2">
      <c r="J288" s="11"/>
      <c r="K288" s="13"/>
      <c r="M288" s="13"/>
      <c r="O288" s="13"/>
      <c r="Q288" s="13"/>
    </row>
    <row r="289" spans="10:17" x14ac:dyDescent="0.2">
      <c r="J289" s="11"/>
      <c r="K289" s="13"/>
      <c r="M289" s="13"/>
      <c r="O289" s="13"/>
      <c r="Q289" s="13"/>
    </row>
    <row r="290" spans="10:17" x14ac:dyDescent="0.2">
      <c r="J290" s="11"/>
      <c r="K290" s="13"/>
      <c r="M290" s="13"/>
      <c r="O290" s="13"/>
      <c r="Q290" s="13"/>
    </row>
    <row r="291" spans="10:17" x14ac:dyDescent="0.2">
      <c r="J291" s="11"/>
      <c r="K291" s="13"/>
      <c r="M291" s="13"/>
      <c r="O291" s="13"/>
      <c r="Q291" s="13"/>
    </row>
    <row r="292" spans="10:17" x14ac:dyDescent="0.2">
      <c r="J292" s="11"/>
      <c r="K292" s="13"/>
      <c r="M292" s="13"/>
      <c r="O292" s="13"/>
      <c r="Q292" s="13"/>
    </row>
    <row r="293" spans="10:17" x14ac:dyDescent="0.2">
      <c r="J293" s="11"/>
      <c r="K293" s="13"/>
      <c r="M293" s="13"/>
      <c r="O293" s="13"/>
      <c r="Q293" s="13"/>
    </row>
    <row r="294" spans="10:17" x14ac:dyDescent="0.2">
      <c r="J294" s="11"/>
      <c r="K294" s="13"/>
      <c r="M294" s="13"/>
      <c r="O294" s="13"/>
      <c r="Q294" s="13"/>
    </row>
    <row r="295" spans="10:17" x14ac:dyDescent="0.2">
      <c r="J295" s="11"/>
      <c r="K295" s="13"/>
      <c r="M295" s="13"/>
      <c r="O295" s="13"/>
      <c r="Q295" s="13"/>
    </row>
    <row r="296" spans="10:17" x14ac:dyDescent="0.2">
      <c r="J296" s="11"/>
      <c r="K296" s="13"/>
      <c r="M296" s="13"/>
      <c r="O296" s="13"/>
      <c r="Q296" s="13"/>
    </row>
    <row r="297" spans="10:17" x14ac:dyDescent="0.2">
      <c r="J297" s="11"/>
      <c r="K297" s="13"/>
      <c r="M297" s="13"/>
      <c r="O297" s="13"/>
      <c r="Q297" s="13"/>
    </row>
    <row r="298" spans="10:17" x14ac:dyDescent="0.2">
      <c r="J298" s="11"/>
      <c r="K298" s="13"/>
      <c r="M298" s="13"/>
      <c r="O298" s="13"/>
      <c r="Q298" s="13"/>
    </row>
    <row r="299" spans="10:17" x14ac:dyDescent="0.2">
      <c r="J299" s="11"/>
      <c r="K299" s="13"/>
      <c r="M299" s="13"/>
      <c r="O299" s="13"/>
      <c r="Q299" s="13"/>
    </row>
    <row r="300" spans="10:17" x14ac:dyDescent="0.2">
      <c r="J300" s="11"/>
      <c r="K300" s="13"/>
      <c r="M300" s="13"/>
      <c r="O300" s="13"/>
      <c r="Q300" s="13"/>
    </row>
    <row r="301" spans="10:17" x14ac:dyDescent="0.2">
      <c r="J301" s="11"/>
      <c r="K301" s="13"/>
      <c r="M301" s="13"/>
      <c r="O301" s="13"/>
      <c r="Q301" s="13"/>
    </row>
    <row r="302" spans="10:17" x14ac:dyDescent="0.2">
      <c r="J302" s="11"/>
      <c r="K302" s="13"/>
      <c r="M302" s="13"/>
      <c r="O302" s="13"/>
      <c r="Q302" s="13"/>
    </row>
    <row r="303" spans="10:17" x14ac:dyDescent="0.2">
      <c r="J303" s="11"/>
      <c r="K303" s="13"/>
      <c r="M303" s="13"/>
      <c r="O303" s="13"/>
      <c r="Q303" s="13"/>
    </row>
    <row r="304" spans="10:17" x14ac:dyDescent="0.2">
      <c r="J304" s="11"/>
      <c r="K304" s="13"/>
      <c r="M304" s="13"/>
      <c r="O304" s="13"/>
      <c r="Q304" s="13"/>
    </row>
    <row r="305" spans="10:17" x14ac:dyDescent="0.2">
      <c r="J305" s="11"/>
      <c r="K305" s="13"/>
      <c r="M305" s="13"/>
      <c r="O305" s="13"/>
      <c r="Q305" s="13"/>
    </row>
    <row r="306" spans="10:17" x14ac:dyDescent="0.2">
      <c r="J306" s="11"/>
      <c r="K306" s="13"/>
      <c r="M306" s="13"/>
      <c r="O306" s="13"/>
      <c r="Q306" s="13"/>
    </row>
    <row r="307" spans="10:17" x14ac:dyDescent="0.2">
      <c r="J307" s="11"/>
      <c r="K307" s="13"/>
      <c r="M307" s="13"/>
      <c r="O307" s="13"/>
      <c r="Q307" s="13"/>
    </row>
    <row r="308" spans="10:17" x14ac:dyDescent="0.2">
      <c r="J308" s="11"/>
      <c r="K308" s="13"/>
      <c r="M308" s="13"/>
      <c r="O308" s="13"/>
      <c r="Q308" s="13"/>
    </row>
    <row r="309" spans="10:17" x14ac:dyDescent="0.2">
      <c r="J309" s="11"/>
      <c r="K309" s="13"/>
      <c r="M309" s="13"/>
      <c r="O309" s="13"/>
      <c r="Q309" s="13"/>
    </row>
    <row r="310" spans="10:17" x14ac:dyDescent="0.2">
      <c r="J310" s="11"/>
      <c r="K310" s="13"/>
      <c r="M310" s="13"/>
      <c r="O310" s="13"/>
      <c r="Q310" s="13"/>
    </row>
    <row r="311" spans="10:17" x14ac:dyDescent="0.2">
      <c r="J311" s="11"/>
      <c r="K311" s="13"/>
      <c r="M311" s="13"/>
      <c r="O311" s="13"/>
      <c r="Q311" s="13"/>
    </row>
    <row r="312" spans="10:17" x14ac:dyDescent="0.2">
      <c r="J312" s="11"/>
      <c r="K312" s="13"/>
      <c r="M312" s="13"/>
      <c r="O312" s="13"/>
      <c r="Q312" s="13"/>
    </row>
    <row r="313" spans="10:17" x14ac:dyDescent="0.2">
      <c r="J313" s="11"/>
      <c r="K313" s="13"/>
      <c r="M313" s="13"/>
      <c r="O313" s="13"/>
      <c r="Q313" s="13"/>
    </row>
    <row r="314" spans="10:17" x14ac:dyDescent="0.2">
      <c r="J314" s="11"/>
      <c r="K314" s="13"/>
      <c r="M314" s="13"/>
      <c r="O314" s="13"/>
      <c r="Q314" s="13"/>
    </row>
    <row r="315" spans="10:17" x14ac:dyDescent="0.2">
      <c r="J315" s="11"/>
      <c r="K315" s="13"/>
      <c r="M315" s="13"/>
      <c r="O315" s="13"/>
      <c r="Q315" s="13"/>
    </row>
    <row r="316" spans="10:17" x14ac:dyDescent="0.2">
      <c r="J316" s="11"/>
      <c r="K316" s="13"/>
      <c r="M316" s="13"/>
      <c r="O316" s="13"/>
      <c r="Q316" s="13"/>
    </row>
    <row r="317" spans="10:17" x14ac:dyDescent="0.2">
      <c r="J317" s="11"/>
      <c r="K317" s="13"/>
      <c r="M317" s="13"/>
      <c r="O317" s="13"/>
      <c r="Q317" s="13"/>
    </row>
    <row r="318" spans="10:17" x14ac:dyDescent="0.2">
      <c r="J318" s="11"/>
      <c r="K318" s="13"/>
      <c r="M318" s="13"/>
      <c r="O318" s="13"/>
      <c r="Q318" s="13"/>
    </row>
    <row r="319" spans="10:17" x14ac:dyDescent="0.2">
      <c r="J319" s="11"/>
      <c r="K319" s="13"/>
      <c r="M319" s="13"/>
      <c r="O319" s="13"/>
      <c r="Q319" s="13"/>
    </row>
    <row r="320" spans="10:17" x14ac:dyDescent="0.2">
      <c r="J320" s="11"/>
      <c r="K320" s="13"/>
      <c r="M320" s="13"/>
      <c r="O320" s="13"/>
      <c r="Q320" s="13"/>
    </row>
    <row r="321" spans="10:17" x14ac:dyDescent="0.2">
      <c r="J321" s="11"/>
      <c r="K321" s="13"/>
      <c r="M321" s="13"/>
      <c r="O321" s="13"/>
      <c r="Q321" s="13"/>
    </row>
    <row r="322" spans="10:17" x14ac:dyDescent="0.2">
      <c r="J322" s="11"/>
      <c r="K322" s="13"/>
      <c r="M322" s="13"/>
      <c r="O322" s="13"/>
      <c r="Q322" s="13"/>
    </row>
    <row r="323" spans="10:17" x14ac:dyDescent="0.2">
      <c r="J323" s="11"/>
      <c r="K323" s="13"/>
      <c r="M323" s="13"/>
      <c r="O323" s="13"/>
      <c r="Q323" s="13"/>
    </row>
    <row r="324" spans="10:17" x14ac:dyDescent="0.2">
      <c r="J324" s="11"/>
      <c r="K324" s="13"/>
      <c r="M324" s="13"/>
      <c r="O324" s="13"/>
      <c r="Q324" s="13"/>
    </row>
    <row r="325" spans="10:17" x14ac:dyDescent="0.2">
      <c r="J325" s="11"/>
      <c r="K325" s="13"/>
      <c r="M325" s="13"/>
      <c r="O325" s="13"/>
      <c r="Q325" s="13"/>
    </row>
    <row r="326" spans="10:17" x14ac:dyDescent="0.2">
      <c r="J326" s="11"/>
      <c r="K326" s="13"/>
      <c r="M326" s="13"/>
      <c r="O326" s="13"/>
      <c r="Q326" s="13"/>
    </row>
    <row r="327" spans="10:17" x14ac:dyDescent="0.2">
      <c r="J327" s="11"/>
      <c r="K327" s="13"/>
      <c r="M327" s="13"/>
      <c r="O327" s="13"/>
      <c r="Q327" s="13"/>
    </row>
    <row r="328" spans="10:17" x14ac:dyDescent="0.2">
      <c r="J328" s="11"/>
      <c r="K328" s="13"/>
      <c r="M328" s="13"/>
      <c r="O328" s="13"/>
      <c r="Q328" s="13"/>
    </row>
    <row r="329" spans="10:17" x14ac:dyDescent="0.2">
      <c r="J329" s="11"/>
      <c r="K329" s="13"/>
      <c r="M329" s="13"/>
      <c r="O329" s="13"/>
      <c r="Q329" s="13"/>
    </row>
    <row r="330" spans="10:17" x14ac:dyDescent="0.2">
      <c r="J330" s="11"/>
      <c r="K330" s="13"/>
      <c r="M330" s="13"/>
      <c r="O330" s="13"/>
      <c r="Q330" s="13"/>
    </row>
    <row r="331" spans="10:17" x14ac:dyDescent="0.2">
      <c r="J331" s="11"/>
      <c r="K331" s="13"/>
      <c r="M331" s="13"/>
      <c r="O331" s="13"/>
      <c r="Q331" s="13"/>
    </row>
    <row r="332" spans="10:17" x14ac:dyDescent="0.2">
      <c r="J332" s="11"/>
      <c r="K332" s="13"/>
      <c r="M332" s="13"/>
      <c r="O332" s="13"/>
      <c r="Q332" s="13"/>
    </row>
    <row r="333" spans="10:17" x14ac:dyDescent="0.2">
      <c r="J333" s="11"/>
      <c r="K333" s="13"/>
      <c r="M333" s="13"/>
      <c r="O333" s="13"/>
      <c r="Q333" s="13"/>
    </row>
    <row r="334" spans="10:17" x14ac:dyDescent="0.2">
      <c r="J334" s="11"/>
      <c r="K334" s="13"/>
      <c r="M334" s="13"/>
      <c r="O334" s="13"/>
      <c r="Q334" s="13"/>
    </row>
    <row r="335" spans="10:17" x14ac:dyDescent="0.2">
      <c r="J335" s="11"/>
      <c r="K335" s="13"/>
      <c r="M335" s="13"/>
      <c r="O335" s="13"/>
      <c r="Q335" s="13"/>
    </row>
    <row r="336" spans="10:17" x14ac:dyDescent="0.2">
      <c r="J336" s="11"/>
      <c r="K336" s="13"/>
      <c r="M336" s="13"/>
      <c r="O336" s="13"/>
      <c r="Q336" s="13"/>
    </row>
    <row r="337" spans="10:17" x14ac:dyDescent="0.2">
      <c r="J337" s="11"/>
      <c r="K337" s="13"/>
      <c r="M337" s="13"/>
      <c r="O337" s="13"/>
      <c r="Q337" s="13"/>
    </row>
    <row r="338" spans="10:17" x14ac:dyDescent="0.2">
      <c r="J338" s="11"/>
      <c r="K338" s="13"/>
      <c r="M338" s="13"/>
      <c r="O338" s="13"/>
      <c r="Q338" s="13"/>
    </row>
    <row r="339" spans="10:17" x14ac:dyDescent="0.2">
      <c r="J339" s="11"/>
      <c r="K339" s="13"/>
      <c r="M339" s="13"/>
      <c r="O339" s="13"/>
      <c r="Q339" s="13"/>
    </row>
    <row r="340" spans="10:17" x14ac:dyDescent="0.2">
      <c r="J340" s="11"/>
      <c r="K340" s="13"/>
      <c r="M340" s="13"/>
      <c r="O340" s="13"/>
      <c r="Q340" s="13"/>
    </row>
    <row r="341" spans="10:17" x14ac:dyDescent="0.2">
      <c r="J341" s="11"/>
      <c r="K341" s="13"/>
      <c r="M341" s="13"/>
      <c r="O341" s="13"/>
      <c r="Q341" s="13"/>
    </row>
    <row r="342" spans="10:17" x14ac:dyDescent="0.2">
      <c r="J342" s="11"/>
      <c r="K342" s="13"/>
      <c r="M342" s="13"/>
      <c r="O342" s="13"/>
      <c r="Q342" s="13"/>
    </row>
    <row r="343" spans="10:17" x14ac:dyDescent="0.2">
      <c r="J343" s="11"/>
      <c r="K343" s="13"/>
      <c r="M343" s="13"/>
      <c r="O343" s="13"/>
      <c r="Q343" s="13"/>
    </row>
    <row r="344" spans="10:17" x14ac:dyDescent="0.2">
      <c r="J344" s="11"/>
      <c r="K344" s="13"/>
      <c r="M344" s="13"/>
      <c r="O344" s="13"/>
      <c r="Q344" s="13"/>
    </row>
    <row r="345" spans="10:17" x14ac:dyDescent="0.2">
      <c r="J345" s="11"/>
      <c r="K345" s="13"/>
      <c r="M345" s="13"/>
      <c r="O345" s="13"/>
      <c r="Q345" s="13"/>
    </row>
    <row r="346" spans="10:17" x14ac:dyDescent="0.2">
      <c r="J346" s="11"/>
      <c r="K346" s="13"/>
      <c r="M346" s="13"/>
      <c r="O346" s="13"/>
      <c r="Q346" s="13"/>
    </row>
    <row r="347" spans="10:17" x14ac:dyDescent="0.2">
      <c r="J347" s="11"/>
      <c r="K347" s="13"/>
      <c r="M347" s="13"/>
      <c r="O347" s="13"/>
      <c r="Q347" s="13"/>
    </row>
    <row r="348" spans="10:17" x14ac:dyDescent="0.2">
      <c r="J348" s="11"/>
      <c r="K348" s="13"/>
      <c r="M348" s="13"/>
      <c r="O348" s="13"/>
      <c r="Q348" s="13"/>
    </row>
    <row r="349" spans="10:17" x14ac:dyDescent="0.2">
      <c r="J349" s="11"/>
      <c r="K349" s="13"/>
      <c r="M349" s="13"/>
      <c r="O349" s="13"/>
      <c r="Q349" s="13"/>
    </row>
    <row r="350" spans="10:17" x14ac:dyDescent="0.2">
      <c r="J350" s="11"/>
      <c r="K350" s="13"/>
      <c r="M350" s="13"/>
      <c r="O350" s="13"/>
      <c r="Q350" s="13"/>
    </row>
    <row r="351" spans="10:17" x14ac:dyDescent="0.2">
      <c r="J351" s="11"/>
      <c r="K351" s="13"/>
      <c r="M351" s="13"/>
      <c r="O351" s="13"/>
      <c r="Q351" s="13"/>
    </row>
    <row r="352" spans="10:17" x14ac:dyDescent="0.2">
      <c r="J352" s="11"/>
      <c r="K352" s="13"/>
      <c r="M352" s="13"/>
      <c r="O352" s="13"/>
      <c r="Q352" s="13"/>
    </row>
    <row r="353" spans="10:17" x14ac:dyDescent="0.2">
      <c r="J353" s="11"/>
      <c r="K353" s="13"/>
      <c r="M353" s="13"/>
      <c r="O353" s="13"/>
      <c r="Q353" s="13"/>
    </row>
    <row r="354" spans="10:17" x14ac:dyDescent="0.2">
      <c r="J354" s="11"/>
      <c r="K354" s="13"/>
      <c r="M354" s="13"/>
      <c r="O354" s="13"/>
      <c r="Q354" s="13"/>
    </row>
    <row r="355" spans="10:17" x14ac:dyDescent="0.2">
      <c r="J355" s="11"/>
      <c r="K355" s="13"/>
      <c r="M355" s="13"/>
      <c r="O355" s="13"/>
      <c r="Q355" s="13"/>
    </row>
    <row r="356" spans="10:17" x14ac:dyDescent="0.2">
      <c r="J356" s="11"/>
      <c r="K356" s="13"/>
      <c r="M356" s="13"/>
      <c r="O356" s="13"/>
      <c r="Q356" s="13"/>
    </row>
    <row r="357" spans="10:17" x14ac:dyDescent="0.2">
      <c r="J357" s="11"/>
      <c r="K357" s="13"/>
      <c r="M357" s="13"/>
      <c r="O357" s="13"/>
      <c r="Q357" s="13"/>
    </row>
    <row r="358" spans="10:17" x14ac:dyDescent="0.2">
      <c r="J358" s="11"/>
      <c r="K358" s="13"/>
      <c r="M358" s="13"/>
      <c r="O358" s="13"/>
      <c r="Q358" s="13"/>
    </row>
    <row r="359" spans="10:17" x14ac:dyDescent="0.2">
      <c r="J359" s="11"/>
      <c r="K359" s="13"/>
      <c r="M359" s="13"/>
      <c r="O359" s="13"/>
      <c r="Q359" s="13"/>
    </row>
    <row r="360" spans="10:17" x14ac:dyDescent="0.2">
      <c r="J360" s="11"/>
      <c r="K360" s="13"/>
      <c r="M360" s="13"/>
      <c r="O360" s="13"/>
      <c r="Q360" s="13"/>
    </row>
    <row r="361" spans="10:17" x14ac:dyDescent="0.2">
      <c r="J361" s="11"/>
      <c r="K361" s="13"/>
      <c r="M361" s="13"/>
      <c r="O361" s="13"/>
      <c r="Q361" s="13"/>
    </row>
    <row r="362" spans="10:17" x14ac:dyDescent="0.2">
      <c r="J362" s="11"/>
      <c r="K362" s="13"/>
      <c r="M362" s="13"/>
      <c r="O362" s="13"/>
      <c r="Q362" s="13"/>
    </row>
    <row r="363" spans="10:17" x14ac:dyDescent="0.2">
      <c r="J363" s="11"/>
      <c r="K363" s="13"/>
      <c r="M363" s="13"/>
      <c r="O363" s="13"/>
      <c r="Q363" s="13"/>
    </row>
    <row r="364" spans="10:17" x14ac:dyDescent="0.2">
      <c r="J364" s="11"/>
      <c r="K364" s="13"/>
      <c r="M364" s="13"/>
      <c r="O364" s="13"/>
      <c r="Q364" s="13"/>
    </row>
    <row r="365" spans="10:17" x14ac:dyDescent="0.2">
      <c r="J365" s="11"/>
      <c r="K365" s="13"/>
      <c r="M365" s="13"/>
      <c r="O365" s="13"/>
      <c r="Q365" s="13"/>
    </row>
    <row r="366" spans="10:17" x14ac:dyDescent="0.2">
      <c r="J366" s="11"/>
      <c r="K366" s="13"/>
      <c r="M366" s="13"/>
      <c r="O366" s="13"/>
      <c r="Q366" s="13"/>
    </row>
    <row r="367" spans="10:17" x14ac:dyDescent="0.2">
      <c r="J367" s="11"/>
      <c r="K367" s="13"/>
      <c r="M367" s="13"/>
      <c r="O367" s="13"/>
      <c r="Q367" s="13"/>
    </row>
    <row r="368" spans="10:17" x14ac:dyDescent="0.2">
      <c r="J368" s="11"/>
      <c r="K368" s="13"/>
      <c r="M368" s="13"/>
      <c r="O368" s="13"/>
      <c r="Q368" s="13"/>
    </row>
    <row r="369" spans="10:17" x14ac:dyDescent="0.2">
      <c r="J369" s="11"/>
      <c r="K369" s="13"/>
      <c r="M369" s="13"/>
      <c r="O369" s="13"/>
      <c r="Q369" s="13"/>
    </row>
    <row r="370" spans="10:17" x14ac:dyDescent="0.2">
      <c r="J370" s="11"/>
      <c r="K370" s="13"/>
      <c r="M370" s="13"/>
      <c r="O370" s="13"/>
      <c r="Q370" s="13"/>
    </row>
    <row r="371" spans="10:17" x14ac:dyDescent="0.2">
      <c r="J371" s="11"/>
      <c r="K371" s="13"/>
      <c r="M371" s="13"/>
      <c r="O371" s="13"/>
      <c r="Q371" s="13"/>
    </row>
    <row r="372" spans="10:17" x14ac:dyDescent="0.2">
      <c r="J372" s="11"/>
      <c r="K372" s="13"/>
      <c r="M372" s="13"/>
      <c r="O372" s="13"/>
      <c r="Q372" s="13"/>
    </row>
    <row r="373" spans="10:17" x14ac:dyDescent="0.2">
      <c r="J373" s="11"/>
      <c r="K373" s="13"/>
      <c r="M373" s="13"/>
      <c r="O373" s="13"/>
      <c r="Q373" s="13"/>
    </row>
    <row r="374" spans="10:17" x14ac:dyDescent="0.2">
      <c r="J374" s="11"/>
      <c r="K374" s="13"/>
      <c r="M374" s="13"/>
      <c r="O374" s="13"/>
      <c r="Q374" s="13"/>
    </row>
    <row r="375" spans="10:17" x14ac:dyDescent="0.2">
      <c r="J375" s="11"/>
      <c r="K375" s="13"/>
      <c r="M375" s="13"/>
      <c r="O375" s="13"/>
      <c r="Q375" s="13"/>
    </row>
    <row r="376" spans="10:17" x14ac:dyDescent="0.2">
      <c r="J376" s="11"/>
      <c r="K376" s="13"/>
      <c r="M376" s="13"/>
      <c r="O376" s="13"/>
      <c r="Q376" s="13"/>
    </row>
    <row r="377" spans="10:17" x14ac:dyDescent="0.2">
      <c r="J377" s="11"/>
      <c r="K377" s="13"/>
      <c r="M377" s="13"/>
      <c r="O377" s="13"/>
      <c r="Q377" s="13"/>
    </row>
    <row r="378" spans="10:17" x14ac:dyDescent="0.2">
      <c r="J378" s="11"/>
      <c r="K378" s="13"/>
      <c r="M378" s="13"/>
      <c r="O378" s="13"/>
      <c r="Q378" s="13"/>
    </row>
    <row r="379" spans="10:17" x14ac:dyDescent="0.2">
      <c r="J379" s="11"/>
      <c r="K379" s="13"/>
      <c r="M379" s="13"/>
      <c r="O379" s="13"/>
      <c r="Q379" s="13"/>
    </row>
    <row r="380" spans="10:17" x14ac:dyDescent="0.2">
      <c r="J380" s="11"/>
      <c r="K380" s="13"/>
      <c r="M380" s="13"/>
      <c r="O380" s="13"/>
      <c r="Q380" s="13"/>
    </row>
    <row r="381" spans="10:17" x14ac:dyDescent="0.2">
      <c r="J381" s="11"/>
      <c r="K381" s="13"/>
      <c r="M381" s="13"/>
      <c r="O381" s="13"/>
      <c r="Q381" s="13"/>
    </row>
    <row r="382" spans="10:17" x14ac:dyDescent="0.2">
      <c r="J382" s="11"/>
      <c r="K382" s="13"/>
      <c r="M382" s="13"/>
      <c r="O382" s="13"/>
      <c r="Q382" s="13"/>
    </row>
    <row r="383" spans="10:17" x14ac:dyDescent="0.2">
      <c r="J383" s="11"/>
      <c r="K383" s="13"/>
      <c r="M383" s="13"/>
      <c r="O383" s="13"/>
      <c r="Q383" s="13"/>
    </row>
    <row r="384" spans="10:17" x14ac:dyDescent="0.2">
      <c r="J384" s="11"/>
      <c r="K384" s="13"/>
      <c r="M384" s="13"/>
      <c r="O384" s="13"/>
      <c r="Q384" s="13"/>
    </row>
    <row r="385" spans="10:17" x14ac:dyDescent="0.2">
      <c r="J385" s="11"/>
      <c r="K385" s="13"/>
      <c r="M385" s="13"/>
      <c r="O385" s="13"/>
      <c r="Q385" s="13"/>
    </row>
    <row r="386" spans="10:17" x14ac:dyDescent="0.2">
      <c r="J386" s="11"/>
      <c r="K386" s="13"/>
      <c r="M386" s="13"/>
      <c r="O386" s="13"/>
      <c r="Q386" s="13"/>
    </row>
    <row r="387" spans="10:17" x14ac:dyDescent="0.2">
      <c r="J387" s="11"/>
      <c r="K387" s="13"/>
      <c r="M387" s="13"/>
      <c r="O387" s="13"/>
      <c r="Q387" s="13"/>
    </row>
    <row r="388" spans="10:17" x14ac:dyDescent="0.2">
      <c r="J388" s="11"/>
      <c r="K388" s="13"/>
      <c r="M388" s="13"/>
      <c r="O388" s="13"/>
      <c r="Q388" s="13"/>
    </row>
    <row r="389" spans="10:17" x14ac:dyDescent="0.2">
      <c r="J389" s="11"/>
      <c r="K389" s="13"/>
      <c r="M389" s="13"/>
      <c r="O389" s="13"/>
      <c r="Q389" s="13"/>
    </row>
    <row r="390" spans="10:17" x14ac:dyDescent="0.2">
      <c r="J390" s="11"/>
      <c r="K390" s="13"/>
      <c r="M390" s="13"/>
      <c r="O390" s="13"/>
      <c r="Q390" s="13"/>
    </row>
    <row r="391" spans="10:17" x14ac:dyDescent="0.2">
      <c r="J391" s="11"/>
      <c r="K391" s="13"/>
      <c r="M391" s="13"/>
      <c r="O391" s="13"/>
      <c r="Q391" s="13"/>
    </row>
    <row r="392" spans="10:17" x14ac:dyDescent="0.2">
      <c r="J392" s="11"/>
      <c r="K392" s="13"/>
      <c r="M392" s="13"/>
      <c r="O392" s="13"/>
      <c r="Q392" s="13"/>
    </row>
    <row r="393" spans="10:17" x14ac:dyDescent="0.2">
      <c r="J393" s="11"/>
      <c r="K393" s="13"/>
      <c r="M393" s="13"/>
      <c r="O393" s="13"/>
      <c r="Q393" s="13"/>
    </row>
    <row r="394" spans="10:17" x14ac:dyDescent="0.2">
      <c r="J394" s="11"/>
      <c r="K394" s="13"/>
      <c r="M394" s="13"/>
      <c r="O394" s="13"/>
      <c r="Q394" s="13"/>
    </row>
    <row r="395" spans="10:17" x14ac:dyDescent="0.2">
      <c r="J395" s="11"/>
      <c r="K395" s="13"/>
      <c r="M395" s="13"/>
      <c r="O395" s="13"/>
      <c r="Q395" s="13"/>
    </row>
    <row r="396" spans="10:17" x14ac:dyDescent="0.2">
      <c r="J396" s="11"/>
      <c r="K396" s="13"/>
      <c r="M396" s="13"/>
      <c r="O396" s="13"/>
      <c r="Q396" s="13"/>
    </row>
    <row r="397" spans="10:17" x14ac:dyDescent="0.2">
      <c r="J397" s="11"/>
      <c r="K397" s="13"/>
      <c r="M397" s="13"/>
      <c r="O397" s="13"/>
      <c r="Q397" s="13"/>
    </row>
    <row r="398" spans="10:17" x14ac:dyDescent="0.2">
      <c r="J398" s="11"/>
      <c r="K398" s="13"/>
      <c r="M398" s="13"/>
      <c r="O398" s="13"/>
      <c r="Q398" s="13"/>
    </row>
    <row r="399" spans="10:17" x14ac:dyDescent="0.2">
      <c r="J399" s="11"/>
      <c r="K399" s="13"/>
      <c r="M399" s="13"/>
      <c r="O399" s="13"/>
      <c r="Q399" s="13"/>
    </row>
    <row r="400" spans="10:17" x14ac:dyDescent="0.2">
      <c r="J400" s="11"/>
      <c r="K400" s="13"/>
      <c r="M400" s="13"/>
      <c r="O400" s="13"/>
      <c r="Q400" s="13"/>
    </row>
    <row r="401" spans="10:17" x14ac:dyDescent="0.2">
      <c r="J401" s="11"/>
      <c r="K401" s="13"/>
      <c r="M401" s="13"/>
      <c r="O401" s="13"/>
      <c r="Q401" s="13"/>
    </row>
    <row r="402" spans="10:17" x14ac:dyDescent="0.2">
      <c r="J402" s="11"/>
      <c r="K402" s="13"/>
      <c r="M402" s="13"/>
      <c r="O402" s="13"/>
      <c r="Q402" s="13"/>
    </row>
    <row r="403" spans="10:17" x14ac:dyDescent="0.2">
      <c r="J403" s="11"/>
      <c r="K403" s="13"/>
      <c r="M403" s="13"/>
      <c r="O403" s="13"/>
      <c r="Q403" s="13"/>
    </row>
    <row r="404" spans="10:17" x14ac:dyDescent="0.2">
      <c r="J404" s="11"/>
      <c r="K404" s="13"/>
      <c r="M404" s="13"/>
      <c r="O404" s="13"/>
      <c r="Q404" s="13"/>
    </row>
    <row r="405" spans="10:17" x14ac:dyDescent="0.2">
      <c r="J405" s="11"/>
      <c r="K405" s="13"/>
      <c r="M405" s="13"/>
      <c r="O405" s="13"/>
      <c r="Q405" s="13"/>
    </row>
    <row r="406" spans="10:17" x14ac:dyDescent="0.2">
      <c r="J406" s="11"/>
      <c r="K406" s="13"/>
      <c r="M406" s="13"/>
      <c r="O406" s="13"/>
      <c r="Q406" s="13"/>
    </row>
    <row r="407" spans="10:17" x14ac:dyDescent="0.2">
      <c r="J407" s="11"/>
      <c r="K407" s="13"/>
      <c r="M407" s="13"/>
      <c r="O407" s="13"/>
      <c r="Q407" s="13"/>
    </row>
    <row r="408" spans="10:17" x14ac:dyDescent="0.2">
      <c r="J408" s="11"/>
      <c r="K408" s="13"/>
      <c r="M408" s="13"/>
      <c r="O408" s="13"/>
      <c r="Q408" s="13"/>
    </row>
    <row r="409" spans="10:17" x14ac:dyDescent="0.2">
      <c r="J409" s="11"/>
      <c r="K409" s="13"/>
      <c r="M409" s="13"/>
      <c r="O409" s="13"/>
      <c r="Q409" s="13"/>
    </row>
    <row r="410" spans="10:17" x14ac:dyDescent="0.2">
      <c r="J410" s="11"/>
      <c r="K410" s="13"/>
      <c r="M410" s="13"/>
      <c r="O410" s="13"/>
      <c r="Q410" s="13"/>
    </row>
    <row r="411" spans="10:17" x14ac:dyDescent="0.2">
      <c r="J411" s="11"/>
      <c r="K411" s="13"/>
      <c r="M411" s="13"/>
      <c r="O411" s="13"/>
      <c r="Q411" s="13"/>
    </row>
    <row r="412" spans="10:17" x14ac:dyDescent="0.2">
      <c r="J412" s="11"/>
      <c r="K412" s="13"/>
      <c r="M412" s="13"/>
      <c r="O412" s="13"/>
      <c r="Q412" s="13"/>
    </row>
    <row r="413" spans="10:17" x14ac:dyDescent="0.2">
      <c r="J413" s="11"/>
      <c r="K413" s="13"/>
      <c r="M413" s="13"/>
      <c r="O413" s="13"/>
      <c r="Q413" s="13"/>
    </row>
    <row r="414" spans="10:17" x14ac:dyDescent="0.2">
      <c r="J414" s="11"/>
      <c r="K414" s="13"/>
      <c r="M414" s="13"/>
      <c r="O414" s="13"/>
      <c r="Q414" s="13"/>
    </row>
    <row r="415" spans="10:17" x14ac:dyDescent="0.2">
      <c r="J415" s="11"/>
      <c r="K415" s="13"/>
      <c r="M415" s="13"/>
      <c r="O415" s="13"/>
      <c r="Q415" s="13"/>
    </row>
    <row r="416" spans="10:17" x14ac:dyDescent="0.2">
      <c r="J416" s="11"/>
      <c r="K416" s="13"/>
      <c r="M416" s="13"/>
      <c r="O416" s="13"/>
      <c r="Q416" s="13"/>
    </row>
    <row r="417" spans="10:17" x14ac:dyDescent="0.2">
      <c r="J417" s="11"/>
      <c r="K417" s="13"/>
      <c r="M417" s="13"/>
      <c r="O417" s="13"/>
      <c r="Q417" s="13"/>
    </row>
    <row r="418" spans="10:17" x14ac:dyDescent="0.2">
      <c r="J418" s="11"/>
      <c r="K418" s="13"/>
      <c r="M418" s="13"/>
      <c r="O418" s="13"/>
      <c r="Q418" s="13"/>
    </row>
    <row r="419" spans="10:17" x14ac:dyDescent="0.2">
      <c r="J419" s="11"/>
      <c r="K419" s="13"/>
      <c r="M419" s="13"/>
      <c r="O419" s="13"/>
      <c r="Q419" s="13"/>
    </row>
    <row r="420" spans="10:17" x14ac:dyDescent="0.2">
      <c r="J420" s="11"/>
      <c r="K420" s="13"/>
      <c r="M420" s="13"/>
      <c r="O420" s="13"/>
      <c r="Q420" s="13"/>
    </row>
    <row r="421" spans="10:17" x14ac:dyDescent="0.2">
      <c r="J421" s="11"/>
      <c r="K421" s="13"/>
      <c r="M421" s="13"/>
      <c r="O421" s="13"/>
      <c r="Q421" s="13"/>
    </row>
    <row r="422" spans="10:17" x14ac:dyDescent="0.2">
      <c r="J422" s="11"/>
      <c r="K422" s="13"/>
      <c r="M422" s="13"/>
      <c r="O422" s="13"/>
      <c r="Q422" s="13"/>
    </row>
    <row r="423" spans="10:17" x14ac:dyDescent="0.2">
      <c r="J423" s="11"/>
      <c r="K423" s="13"/>
      <c r="M423" s="13"/>
      <c r="O423" s="13"/>
      <c r="Q423" s="13"/>
    </row>
    <row r="424" spans="10:17" x14ac:dyDescent="0.2">
      <c r="J424" s="11"/>
      <c r="K424" s="13"/>
      <c r="M424" s="13"/>
      <c r="O424" s="13"/>
      <c r="Q424" s="13"/>
    </row>
    <row r="425" spans="10:17" x14ac:dyDescent="0.2">
      <c r="J425" s="11"/>
      <c r="K425" s="13"/>
      <c r="M425" s="13"/>
      <c r="O425" s="13"/>
      <c r="Q425" s="13"/>
    </row>
    <row r="426" spans="10:17" x14ac:dyDescent="0.2">
      <c r="J426" s="11"/>
      <c r="K426" s="13"/>
      <c r="M426" s="13"/>
      <c r="O426" s="13"/>
      <c r="Q426" s="13"/>
    </row>
    <row r="427" spans="10:17" x14ac:dyDescent="0.2">
      <c r="J427" s="11"/>
      <c r="K427" s="13"/>
      <c r="M427" s="13"/>
      <c r="O427" s="13"/>
      <c r="Q427" s="13"/>
    </row>
    <row r="428" spans="10:17" x14ac:dyDescent="0.2">
      <c r="J428" s="11"/>
      <c r="K428" s="13"/>
      <c r="M428" s="13"/>
      <c r="O428" s="13"/>
      <c r="Q428" s="13"/>
    </row>
    <row r="429" spans="10:17" x14ac:dyDescent="0.2">
      <c r="J429" s="11"/>
      <c r="K429" s="13"/>
      <c r="M429" s="13"/>
      <c r="O429" s="13"/>
      <c r="Q429" s="13"/>
    </row>
    <row r="430" spans="10:17" x14ac:dyDescent="0.2">
      <c r="J430" s="11"/>
      <c r="K430" s="13"/>
      <c r="M430" s="13"/>
      <c r="O430" s="13"/>
      <c r="Q430" s="13"/>
    </row>
    <row r="431" spans="10:17" x14ac:dyDescent="0.2">
      <c r="J431" s="11"/>
      <c r="K431" s="13"/>
      <c r="M431" s="13"/>
      <c r="O431" s="13"/>
      <c r="Q431" s="13"/>
    </row>
    <row r="432" spans="10:17" x14ac:dyDescent="0.2">
      <c r="J432" s="11"/>
      <c r="K432" s="13"/>
      <c r="M432" s="13"/>
      <c r="O432" s="13"/>
      <c r="Q432" s="13"/>
    </row>
    <row r="433" spans="10:17" x14ac:dyDescent="0.2">
      <c r="J433" s="11"/>
      <c r="K433" s="13"/>
      <c r="M433" s="13"/>
      <c r="O433" s="13"/>
      <c r="Q433" s="13"/>
    </row>
    <row r="434" spans="10:17" x14ac:dyDescent="0.2">
      <c r="J434" s="11"/>
      <c r="K434" s="13"/>
      <c r="M434" s="13"/>
      <c r="O434" s="13"/>
      <c r="Q434" s="13"/>
    </row>
    <row r="435" spans="10:17" x14ac:dyDescent="0.2">
      <c r="J435" s="11"/>
      <c r="K435" s="13"/>
      <c r="M435" s="13"/>
      <c r="O435" s="13"/>
      <c r="Q435" s="13"/>
    </row>
    <row r="436" spans="10:17" x14ac:dyDescent="0.2">
      <c r="J436" s="11"/>
      <c r="K436" s="13"/>
      <c r="M436" s="13"/>
      <c r="O436" s="13"/>
      <c r="Q436" s="13"/>
    </row>
    <row r="437" spans="10:17" x14ac:dyDescent="0.2">
      <c r="J437" s="11"/>
      <c r="K437" s="13"/>
      <c r="M437" s="13"/>
      <c r="O437" s="13"/>
      <c r="Q437" s="13"/>
    </row>
    <row r="438" spans="10:17" x14ac:dyDescent="0.2">
      <c r="J438" s="11"/>
      <c r="K438" s="13"/>
      <c r="M438" s="13"/>
      <c r="O438" s="13"/>
      <c r="Q438" s="13"/>
    </row>
    <row r="439" spans="10:17" x14ac:dyDescent="0.2">
      <c r="J439" s="11"/>
      <c r="K439" s="13"/>
      <c r="M439" s="13"/>
      <c r="O439" s="13"/>
      <c r="Q439" s="13"/>
    </row>
    <row r="440" spans="10:17" x14ac:dyDescent="0.2">
      <c r="J440" s="11"/>
      <c r="K440" s="13"/>
      <c r="M440" s="13"/>
      <c r="O440" s="13"/>
      <c r="Q440" s="13"/>
    </row>
    <row r="441" spans="10:17" x14ac:dyDescent="0.2">
      <c r="J441" s="11"/>
      <c r="K441" s="13"/>
      <c r="M441" s="13"/>
      <c r="O441" s="13"/>
      <c r="Q441" s="13"/>
    </row>
    <row r="442" spans="10:17" x14ac:dyDescent="0.2">
      <c r="J442" s="11"/>
      <c r="K442" s="13"/>
      <c r="M442" s="13"/>
      <c r="O442" s="13"/>
      <c r="Q442" s="13"/>
    </row>
    <row r="443" spans="10:17" x14ac:dyDescent="0.2">
      <c r="J443" s="11"/>
      <c r="K443" s="13"/>
      <c r="M443" s="13"/>
      <c r="O443" s="13"/>
      <c r="Q443" s="13"/>
    </row>
    <row r="444" spans="10:17" x14ac:dyDescent="0.2">
      <c r="J444" s="11"/>
      <c r="K444" s="13"/>
      <c r="M444" s="13"/>
      <c r="O444" s="13"/>
      <c r="Q444" s="13"/>
    </row>
    <row r="445" spans="10:17" x14ac:dyDescent="0.2">
      <c r="J445" s="11"/>
      <c r="K445" s="13"/>
      <c r="M445" s="13"/>
      <c r="O445" s="13"/>
      <c r="Q445" s="13"/>
    </row>
    <row r="446" spans="10:17" x14ac:dyDescent="0.2">
      <c r="J446" s="11"/>
      <c r="K446" s="13"/>
      <c r="M446" s="13"/>
      <c r="O446" s="13"/>
      <c r="Q446" s="13"/>
    </row>
    <row r="447" spans="10:17" x14ac:dyDescent="0.2">
      <c r="J447" s="11"/>
      <c r="K447" s="13"/>
      <c r="M447" s="13"/>
      <c r="O447" s="13"/>
      <c r="Q447" s="13"/>
    </row>
    <row r="448" spans="10:17" x14ac:dyDescent="0.2">
      <c r="J448" s="11"/>
      <c r="K448" s="13"/>
      <c r="M448" s="13"/>
      <c r="O448" s="13"/>
      <c r="Q448" s="13"/>
    </row>
    <row r="449" spans="10:17" x14ac:dyDescent="0.2">
      <c r="J449" s="11"/>
      <c r="K449" s="13"/>
      <c r="M449" s="13"/>
      <c r="O449" s="13"/>
      <c r="Q449" s="13"/>
    </row>
    <row r="450" spans="10:17" x14ac:dyDescent="0.2">
      <c r="J450" s="11"/>
      <c r="K450" s="13"/>
      <c r="M450" s="13"/>
      <c r="O450" s="13"/>
      <c r="Q450" s="13"/>
    </row>
    <row r="451" spans="10:17" x14ac:dyDescent="0.2">
      <c r="J451" s="11"/>
      <c r="K451" s="13"/>
      <c r="M451" s="13"/>
      <c r="O451" s="13"/>
      <c r="Q451" s="13"/>
    </row>
    <row r="452" spans="10:17" x14ac:dyDescent="0.2">
      <c r="J452" s="11"/>
      <c r="K452" s="13"/>
      <c r="M452" s="13"/>
      <c r="O452" s="13"/>
      <c r="Q452" s="13"/>
    </row>
    <row r="453" spans="10:17" x14ac:dyDescent="0.2">
      <c r="J453" s="11"/>
      <c r="K453" s="13"/>
      <c r="M453" s="13"/>
      <c r="O453" s="13"/>
      <c r="Q453" s="13"/>
    </row>
    <row r="454" spans="10:17" x14ac:dyDescent="0.2">
      <c r="J454" s="11"/>
      <c r="K454" s="13"/>
      <c r="M454" s="13"/>
      <c r="O454" s="13"/>
      <c r="Q454" s="13"/>
    </row>
    <row r="455" spans="10:17" x14ac:dyDescent="0.2">
      <c r="J455" s="11"/>
      <c r="K455" s="13"/>
      <c r="M455" s="13"/>
      <c r="O455" s="13"/>
      <c r="Q455" s="13"/>
    </row>
    <row r="456" spans="10:17" x14ac:dyDescent="0.2">
      <c r="J456" s="11"/>
      <c r="K456" s="13"/>
      <c r="M456" s="13"/>
      <c r="O456" s="13"/>
      <c r="Q456" s="13"/>
    </row>
    <row r="457" spans="10:17" x14ac:dyDescent="0.2">
      <c r="J457" s="11"/>
      <c r="K457" s="13"/>
      <c r="M457" s="13"/>
      <c r="O457" s="13"/>
      <c r="Q457" s="13"/>
    </row>
    <row r="458" spans="10:17" x14ac:dyDescent="0.2">
      <c r="J458" s="11"/>
      <c r="K458" s="13"/>
      <c r="M458" s="13"/>
      <c r="O458" s="13"/>
      <c r="Q458" s="13"/>
    </row>
    <row r="459" spans="10:17" x14ac:dyDescent="0.2">
      <c r="J459" s="11"/>
      <c r="K459" s="13"/>
      <c r="M459" s="13"/>
      <c r="O459" s="13"/>
      <c r="Q459" s="13"/>
    </row>
    <row r="460" spans="10:17" x14ac:dyDescent="0.2">
      <c r="J460" s="11"/>
      <c r="K460" s="13"/>
      <c r="M460" s="13"/>
      <c r="O460" s="13"/>
      <c r="Q460" s="13"/>
    </row>
    <row r="461" spans="10:17" x14ac:dyDescent="0.2">
      <c r="J461" s="11"/>
      <c r="K461" s="13"/>
      <c r="M461" s="13"/>
      <c r="O461" s="13"/>
      <c r="Q461" s="13"/>
    </row>
    <row r="462" spans="10:17" x14ac:dyDescent="0.2">
      <c r="J462" s="11"/>
      <c r="K462" s="13"/>
      <c r="M462" s="13"/>
      <c r="O462" s="13"/>
      <c r="Q462" s="13"/>
    </row>
    <row r="463" spans="10:17" x14ac:dyDescent="0.2">
      <c r="J463" s="11"/>
      <c r="K463" s="13"/>
      <c r="M463" s="13"/>
      <c r="O463" s="13"/>
      <c r="Q463" s="13"/>
    </row>
    <row r="464" spans="10:17" x14ac:dyDescent="0.2">
      <c r="J464" s="11"/>
      <c r="K464" s="13"/>
      <c r="M464" s="13"/>
      <c r="O464" s="13"/>
      <c r="Q464" s="13"/>
    </row>
    <row r="465" spans="10:17" x14ac:dyDescent="0.2">
      <c r="J465" s="11"/>
      <c r="K465" s="13"/>
      <c r="M465" s="13"/>
      <c r="O465" s="13"/>
      <c r="Q465" s="13"/>
    </row>
    <row r="466" spans="10:17" x14ac:dyDescent="0.2">
      <c r="J466" s="11"/>
      <c r="K466" s="13"/>
      <c r="M466" s="13"/>
      <c r="O466" s="13"/>
      <c r="Q466" s="13"/>
    </row>
    <row r="467" spans="10:17" x14ac:dyDescent="0.2">
      <c r="J467" s="11"/>
      <c r="K467" s="13"/>
      <c r="M467" s="13"/>
      <c r="O467" s="13"/>
      <c r="Q467" s="13"/>
    </row>
    <row r="468" spans="10:17" x14ac:dyDescent="0.2">
      <c r="J468" s="11"/>
      <c r="K468" s="13"/>
      <c r="M468" s="13"/>
      <c r="O468" s="13"/>
      <c r="Q468" s="13"/>
    </row>
    <row r="469" spans="10:17" x14ac:dyDescent="0.2">
      <c r="J469" s="11"/>
      <c r="K469" s="13"/>
      <c r="M469" s="13"/>
      <c r="O469" s="13"/>
      <c r="Q469" s="13"/>
    </row>
    <row r="470" spans="10:17" x14ac:dyDescent="0.2">
      <c r="J470" s="11"/>
      <c r="K470" s="13"/>
      <c r="M470" s="13"/>
      <c r="O470" s="13"/>
      <c r="Q470" s="13"/>
    </row>
    <row r="471" spans="10:17" x14ac:dyDescent="0.2">
      <c r="J471" s="11"/>
      <c r="K471" s="13"/>
      <c r="M471" s="13"/>
      <c r="O471" s="13"/>
      <c r="Q471" s="13"/>
    </row>
    <row r="472" spans="10:17" x14ac:dyDescent="0.2">
      <c r="J472" s="11"/>
      <c r="K472" s="13"/>
      <c r="M472" s="13"/>
      <c r="O472" s="13"/>
      <c r="Q472" s="13"/>
    </row>
    <row r="473" spans="10:17" x14ac:dyDescent="0.2">
      <c r="J473" s="11"/>
      <c r="K473" s="13"/>
      <c r="M473" s="13"/>
      <c r="O473" s="13"/>
      <c r="Q473" s="13"/>
    </row>
    <row r="474" spans="10:17" x14ac:dyDescent="0.2">
      <c r="J474" s="11"/>
      <c r="K474" s="13"/>
      <c r="M474" s="13"/>
      <c r="O474" s="13"/>
      <c r="Q474" s="13"/>
    </row>
    <row r="475" spans="10:17" x14ac:dyDescent="0.2">
      <c r="J475" s="11"/>
      <c r="K475" s="13"/>
      <c r="M475" s="13"/>
      <c r="O475" s="13"/>
      <c r="Q475" s="13"/>
    </row>
    <row r="476" spans="10:17" x14ac:dyDescent="0.2">
      <c r="J476" s="11"/>
      <c r="K476" s="13"/>
      <c r="M476" s="13"/>
      <c r="O476" s="13"/>
      <c r="Q476" s="13"/>
    </row>
    <row r="477" spans="10:17" x14ac:dyDescent="0.2">
      <c r="J477" s="11"/>
      <c r="K477" s="13"/>
      <c r="M477" s="13"/>
      <c r="O477" s="13"/>
      <c r="Q477" s="13"/>
    </row>
    <row r="478" spans="10:17" x14ac:dyDescent="0.2">
      <c r="J478" s="11"/>
      <c r="K478" s="13"/>
      <c r="M478" s="13"/>
      <c r="O478" s="13"/>
      <c r="Q478" s="13"/>
    </row>
    <row r="479" spans="10:17" x14ac:dyDescent="0.2">
      <c r="J479" s="11"/>
      <c r="K479" s="13"/>
      <c r="M479" s="13"/>
      <c r="O479" s="13"/>
      <c r="Q479" s="13"/>
    </row>
    <row r="480" spans="10:17" x14ac:dyDescent="0.2">
      <c r="J480" s="11"/>
      <c r="K480" s="13"/>
      <c r="M480" s="13"/>
      <c r="O480" s="13"/>
      <c r="Q480" s="13"/>
    </row>
    <row r="481" spans="10:17" x14ac:dyDescent="0.2">
      <c r="J481" s="11"/>
      <c r="K481" s="13"/>
      <c r="M481" s="13"/>
      <c r="O481" s="13"/>
      <c r="Q481" s="13"/>
    </row>
    <row r="482" spans="10:17" x14ac:dyDescent="0.2">
      <c r="J482" s="11"/>
      <c r="K482" s="13"/>
      <c r="M482" s="13"/>
      <c r="O482" s="13"/>
      <c r="Q482" s="13"/>
    </row>
    <row r="483" spans="10:17" x14ac:dyDescent="0.2">
      <c r="J483" s="11"/>
      <c r="K483" s="13"/>
      <c r="M483" s="13"/>
      <c r="O483" s="13"/>
      <c r="Q483" s="13"/>
    </row>
    <row r="484" spans="10:17" x14ac:dyDescent="0.2">
      <c r="J484" s="11"/>
      <c r="K484" s="13"/>
      <c r="M484" s="13"/>
      <c r="O484" s="13"/>
      <c r="Q484" s="13"/>
    </row>
    <row r="485" spans="10:17" x14ac:dyDescent="0.2">
      <c r="J485" s="11"/>
      <c r="K485" s="13"/>
      <c r="M485" s="13"/>
      <c r="O485" s="13"/>
      <c r="Q485" s="13"/>
    </row>
    <row r="486" spans="10:17" x14ac:dyDescent="0.2">
      <c r="J486" s="11"/>
      <c r="K486" s="13"/>
      <c r="M486" s="13"/>
      <c r="O486" s="13"/>
      <c r="Q486" s="13"/>
    </row>
    <row r="487" spans="10:17" x14ac:dyDescent="0.2">
      <c r="J487" s="11"/>
      <c r="K487" s="13"/>
      <c r="M487" s="13"/>
      <c r="O487" s="13"/>
      <c r="Q487" s="13"/>
    </row>
    <row r="488" spans="10:17" x14ac:dyDescent="0.2">
      <c r="J488" s="11"/>
      <c r="K488" s="13"/>
      <c r="M488" s="13"/>
      <c r="O488" s="13"/>
      <c r="Q488" s="13"/>
    </row>
    <row r="489" spans="10:17" x14ac:dyDescent="0.2">
      <c r="J489" s="11"/>
      <c r="K489" s="13"/>
      <c r="M489" s="13"/>
      <c r="O489" s="13"/>
      <c r="Q489" s="13"/>
    </row>
    <row r="490" spans="10:17" x14ac:dyDescent="0.2">
      <c r="J490" s="11"/>
      <c r="K490" s="13"/>
      <c r="M490" s="13"/>
      <c r="O490" s="13"/>
      <c r="Q490" s="13"/>
    </row>
    <row r="491" spans="10:17" x14ac:dyDescent="0.2">
      <c r="J491" s="11"/>
      <c r="K491" s="13"/>
      <c r="M491" s="13"/>
      <c r="O491" s="13"/>
      <c r="Q491" s="13"/>
    </row>
    <row r="492" spans="10:17" x14ac:dyDescent="0.2">
      <c r="J492" s="11"/>
      <c r="K492" s="13"/>
      <c r="M492" s="13"/>
      <c r="O492" s="13"/>
      <c r="Q492" s="13"/>
    </row>
    <row r="493" spans="10:17" x14ac:dyDescent="0.2">
      <c r="J493" s="11"/>
      <c r="K493" s="13"/>
      <c r="M493" s="13"/>
      <c r="O493" s="13"/>
      <c r="Q493" s="13"/>
    </row>
    <row r="494" spans="10:17" x14ac:dyDescent="0.2">
      <c r="J494" s="11"/>
      <c r="K494" s="13"/>
      <c r="M494" s="13"/>
      <c r="O494" s="13"/>
      <c r="Q494" s="13"/>
    </row>
    <row r="495" spans="10:17" x14ac:dyDescent="0.2">
      <c r="J495" s="11"/>
      <c r="K495" s="13"/>
      <c r="M495" s="13"/>
      <c r="O495" s="13"/>
      <c r="Q495" s="13"/>
    </row>
    <row r="496" spans="10:17" x14ac:dyDescent="0.2">
      <c r="J496" s="11"/>
      <c r="K496" s="13"/>
      <c r="M496" s="13"/>
      <c r="O496" s="13"/>
      <c r="Q496" s="13"/>
    </row>
    <row r="497" spans="10:17" x14ac:dyDescent="0.2">
      <c r="J497" s="11"/>
      <c r="K497" s="13"/>
      <c r="M497" s="13"/>
      <c r="O497" s="13"/>
      <c r="Q497" s="13"/>
    </row>
    <row r="498" spans="10:17" x14ac:dyDescent="0.2">
      <c r="J498" s="11"/>
      <c r="K498" s="13"/>
      <c r="M498" s="13"/>
      <c r="O498" s="13"/>
      <c r="Q498" s="13"/>
    </row>
    <row r="499" spans="10:17" x14ac:dyDescent="0.2">
      <c r="J499" s="11"/>
      <c r="K499" s="13"/>
      <c r="M499" s="13"/>
      <c r="O499" s="13"/>
      <c r="Q499" s="13"/>
    </row>
    <row r="500" spans="10:17" x14ac:dyDescent="0.2">
      <c r="J500" s="11"/>
      <c r="K500" s="13"/>
      <c r="M500" s="13"/>
      <c r="O500" s="13"/>
      <c r="Q500" s="13"/>
    </row>
    <row r="501" spans="10:17" x14ac:dyDescent="0.2">
      <c r="J501" s="11"/>
      <c r="K501" s="13"/>
      <c r="M501" s="13"/>
      <c r="O501" s="13"/>
      <c r="Q501" s="13"/>
    </row>
    <row r="502" spans="10:17" x14ac:dyDescent="0.2">
      <c r="J502" s="11"/>
      <c r="K502" s="13"/>
      <c r="M502" s="13"/>
      <c r="O502" s="13"/>
      <c r="Q502" s="13"/>
    </row>
    <row r="503" spans="10:17" x14ac:dyDescent="0.2">
      <c r="J503" s="11"/>
      <c r="K503" s="13"/>
      <c r="M503" s="13"/>
      <c r="O503" s="13"/>
      <c r="Q503" s="13"/>
    </row>
    <row r="504" spans="10:17" x14ac:dyDescent="0.2">
      <c r="J504" s="11"/>
      <c r="K504" s="13"/>
      <c r="M504" s="13"/>
      <c r="O504" s="13"/>
      <c r="Q504" s="13"/>
    </row>
    <row r="505" spans="10:17" x14ac:dyDescent="0.2">
      <c r="J505" s="11"/>
      <c r="K505" s="13"/>
      <c r="M505" s="13"/>
      <c r="O505" s="13"/>
      <c r="Q505" s="13"/>
    </row>
    <row r="506" spans="10:17" x14ac:dyDescent="0.2">
      <c r="J506" s="11"/>
      <c r="K506" s="13"/>
      <c r="M506" s="13"/>
      <c r="O506" s="13"/>
      <c r="Q506" s="13"/>
    </row>
    <row r="507" spans="10:17" x14ac:dyDescent="0.2">
      <c r="J507" s="11"/>
      <c r="K507" s="13"/>
      <c r="M507" s="13"/>
      <c r="O507" s="13"/>
      <c r="Q507" s="13"/>
    </row>
    <row r="508" spans="10:17" x14ac:dyDescent="0.2">
      <c r="J508" s="11"/>
      <c r="K508" s="13"/>
      <c r="M508" s="13"/>
      <c r="O508" s="13"/>
      <c r="Q508" s="13"/>
    </row>
    <row r="509" spans="10:17" x14ac:dyDescent="0.2">
      <c r="J509" s="11"/>
      <c r="K509" s="13"/>
      <c r="M509" s="13"/>
      <c r="O509" s="13"/>
      <c r="Q509" s="13"/>
    </row>
    <row r="510" spans="10:17" x14ac:dyDescent="0.2">
      <c r="J510" s="11"/>
      <c r="K510" s="13"/>
      <c r="M510" s="13"/>
      <c r="O510" s="13"/>
      <c r="Q510" s="13"/>
    </row>
    <row r="511" spans="10:17" x14ac:dyDescent="0.2">
      <c r="J511" s="11"/>
      <c r="K511" s="13"/>
      <c r="M511" s="13"/>
      <c r="O511" s="13"/>
      <c r="Q511" s="13"/>
    </row>
    <row r="512" spans="10:17" x14ac:dyDescent="0.2">
      <c r="J512" s="11"/>
      <c r="K512" s="13"/>
      <c r="M512" s="13"/>
      <c r="O512" s="13"/>
      <c r="Q512" s="13"/>
    </row>
    <row r="513" spans="10:17" x14ac:dyDescent="0.2">
      <c r="J513" s="11"/>
      <c r="K513" s="13"/>
      <c r="M513" s="13"/>
      <c r="O513" s="13"/>
      <c r="Q513" s="13"/>
    </row>
    <row r="514" spans="10:17" x14ac:dyDescent="0.2">
      <c r="J514" s="11"/>
      <c r="K514" s="13"/>
      <c r="M514" s="13"/>
      <c r="O514" s="13"/>
      <c r="Q514" s="13"/>
    </row>
    <row r="515" spans="10:17" x14ac:dyDescent="0.2">
      <c r="J515" s="11"/>
      <c r="K515" s="13"/>
      <c r="M515" s="13"/>
      <c r="O515" s="13"/>
      <c r="Q515" s="13"/>
    </row>
    <row r="516" spans="10:17" x14ac:dyDescent="0.2">
      <c r="J516" s="11"/>
      <c r="K516" s="13"/>
      <c r="M516" s="13"/>
      <c r="O516" s="13"/>
      <c r="Q516" s="13"/>
    </row>
    <row r="517" spans="10:17" x14ac:dyDescent="0.2">
      <c r="J517" s="11"/>
      <c r="K517" s="13"/>
      <c r="M517" s="13"/>
      <c r="O517" s="13"/>
      <c r="Q517" s="13"/>
    </row>
    <row r="518" spans="10:17" x14ac:dyDescent="0.2">
      <c r="J518" s="11"/>
      <c r="K518" s="13"/>
      <c r="M518" s="13"/>
      <c r="O518" s="13"/>
      <c r="Q518" s="13"/>
    </row>
    <row r="519" spans="10:17" x14ac:dyDescent="0.2">
      <c r="J519" s="11"/>
      <c r="K519" s="13"/>
      <c r="M519" s="13"/>
      <c r="O519" s="13"/>
      <c r="Q519" s="13"/>
    </row>
    <row r="520" spans="10:17" x14ac:dyDescent="0.2">
      <c r="J520" s="11"/>
      <c r="K520" s="13"/>
      <c r="M520" s="13"/>
      <c r="O520" s="13"/>
      <c r="Q520" s="13"/>
    </row>
    <row r="521" spans="10:17" x14ac:dyDescent="0.2">
      <c r="J521" s="11"/>
      <c r="K521" s="13"/>
      <c r="M521" s="13"/>
      <c r="O521" s="13"/>
      <c r="Q521" s="13"/>
    </row>
    <row r="522" spans="10:17" x14ac:dyDescent="0.2">
      <c r="J522" s="11"/>
      <c r="K522" s="13"/>
      <c r="M522" s="13"/>
      <c r="O522" s="13"/>
      <c r="Q522" s="13"/>
    </row>
    <row r="523" spans="10:17" x14ac:dyDescent="0.2">
      <c r="J523" s="11"/>
      <c r="K523" s="13"/>
      <c r="M523" s="13"/>
      <c r="O523" s="13"/>
      <c r="Q523" s="13"/>
    </row>
    <row r="524" spans="10:17" x14ac:dyDescent="0.2">
      <c r="J524" s="11"/>
      <c r="K524" s="13"/>
      <c r="M524" s="13"/>
      <c r="O524" s="13"/>
      <c r="Q524" s="13"/>
    </row>
    <row r="525" spans="10:17" x14ac:dyDescent="0.2">
      <c r="J525" s="11"/>
      <c r="K525" s="13"/>
      <c r="M525" s="13"/>
      <c r="O525" s="13"/>
      <c r="Q525" s="13"/>
    </row>
    <row r="526" spans="10:17" x14ac:dyDescent="0.2">
      <c r="J526" s="11"/>
      <c r="K526" s="13"/>
      <c r="M526" s="13"/>
      <c r="O526" s="13"/>
      <c r="Q526" s="13"/>
    </row>
    <row r="527" spans="10:17" x14ac:dyDescent="0.2">
      <c r="J527" s="11"/>
      <c r="K527" s="13"/>
      <c r="M527" s="13"/>
      <c r="O527" s="13"/>
      <c r="Q527" s="13"/>
    </row>
    <row r="528" spans="10:17" x14ac:dyDescent="0.2">
      <c r="J528" s="11"/>
      <c r="K528" s="13"/>
      <c r="M528" s="13"/>
      <c r="O528" s="13"/>
      <c r="Q528" s="13"/>
    </row>
    <row r="529" spans="10:17" x14ac:dyDescent="0.2">
      <c r="J529" s="11"/>
      <c r="K529" s="13"/>
      <c r="M529" s="13"/>
      <c r="O529" s="13"/>
      <c r="Q529" s="13"/>
    </row>
    <row r="530" spans="10:17" x14ac:dyDescent="0.2">
      <c r="J530" s="11"/>
      <c r="K530" s="13"/>
      <c r="M530" s="13"/>
      <c r="O530" s="13"/>
      <c r="Q530" s="13"/>
    </row>
    <row r="531" spans="10:17" x14ac:dyDescent="0.2">
      <c r="J531" s="11"/>
      <c r="K531" s="13"/>
      <c r="M531" s="13"/>
      <c r="O531" s="13"/>
      <c r="Q531" s="13"/>
    </row>
    <row r="532" spans="10:17" x14ac:dyDescent="0.2">
      <c r="J532" s="11"/>
      <c r="K532" s="13"/>
      <c r="M532" s="13"/>
      <c r="O532" s="13"/>
      <c r="Q532" s="13"/>
    </row>
    <row r="533" spans="10:17" x14ac:dyDescent="0.2">
      <c r="J533" s="11"/>
      <c r="K533" s="13"/>
      <c r="M533" s="13"/>
      <c r="O533" s="13"/>
      <c r="Q533" s="13"/>
    </row>
    <row r="534" spans="10:17" x14ac:dyDescent="0.2">
      <c r="J534" s="11"/>
      <c r="K534" s="13"/>
      <c r="M534" s="13"/>
      <c r="O534" s="13"/>
      <c r="Q534" s="13"/>
    </row>
    <row r="535" spans="10:17" x14ac:dyDescent="0.2">
      <c r="J535" s="11"/>
      <c r="K535" s="13"/>
      <c r="M535" s="13"/>
      <c r="O535" s="13"/>
      <c r="Q535" s="13"/>
    </row>
    <row r="536" spans="10:17" x14ac:dyDescent="0.2">
      <c r="J536" s="11"/>
      <c r="K536" s="13"/>
      <c r="M536" s="13"/>
      <c r="O536" s="13"/>
      <c r="Q536" s="13"/>
    </row>
    <row r="537" spans="10:17" x14ac:dyDescent="0.2">
      <c r="J537" s="11"/>
      <c r="K537" s="13"/>
      <c r="M537" s="13"/>
      <c r="O537" s="13"/>
      <c r="Q537" s="13"/>
    </row>
    <row r="538" spans="10:17" x14ac:dyDescent="0.2">
      <c r="J538" s="11"/>
      <c r="K538" s="13"/>
      <c r="M538" s="13"/>
      <c r="O538" s="13"/>
      <c r="Q538" s="13"/>
    </row>
    <row r="539" spans="10:17" x14ac:dyDescent="0.2">
      <c r="J539" s="11"/>
      <c r="K539" s="13"/>
      <c r="M539" s="13"/>
      <c r="O539" s="13"/>
      <c r="Q539" s="13"/>
    </row>
    <row r="540" spans="10:17" x14ac:dyDescent="0.2">
      <c r="J540" s="11"/>
      <c r="K540" s="13"/>
      <c r="M540" s="13"/>
      <c r="O540" s="13"/>
      <c r="Q540" s="13"/>
    </row>
    <row r="541" spans="10:17" x14ac:dyDescent="0.2">
      <c r="J541" s="11"/>
      <c r="K541" s="13"/>
      <c r="M541" s="13"/>
      <c r="O541" s="13"/>
      <c r="Q541" s="13"/>
    </row>
    <row r="542" spans="10:17" x14ac:dyDescent="0.2">
      <c r="J542" s="11"/>
      <c r="K542" s="13"/>
      <c r="M542" s="13"/>
      <c r="O542" s="13"/>
      <c r="Q542" s="13"/>
    </row>
    <row r="543" spans="10:17" x14ac:dyDescent="0.2">
      <c r="J543" s="11"/>
      <c r="K543" s="13"/>
      <c r="M543" s="13"/>
      <c r="O543" s="13"/>
      <c r="Q543" s="13"/>
    </row>
    <row r="544" spans="10:17" x14ac:dyDescent="0.2">
      <c r="J544" s="11"/>
      <c r="K544" s="13"/>
      <c r="M544" s="13"/>
      <c r="O544" s="13"/>
      <c r="Q544" s="13"/>
    </row>
    <row r="545" spans="10:17" x14ac:dyDescent="0.2">
      <c r="J545" s="11"/>
      <c r="K545" s="13"/>
      <c r="M545" s="13"/>
      <c r="O545" s="13"/>
      <c r="Q545" s="13"/>
    </row>
    <row r="546" spans="10:17" x14ac:dyDescent="0.2">
      <c r="J546" s="11"/>
      <c r="K546" s="13"/>
      <c r="M546" s="13"/>
      <c r="O546" s="13"/>
      <c r="Q546" s="13"/>
    </row>
    <row r="547" spans="10:17" x14ac:dyDescent="0.2">
      <c r="J547" s="11"/>
      <c r="K547" s="13"/>
      <c r="M547" s="13"/>
      <c r="O547" s="13"/>
      <c r="Q547" s="13"/>
    </row>
    <row r="548" spans="10:17" x14ac:dyDescent="0.2">
      <c r="J548" s="11"/>
      <c r="K548" s="13"/>
      <c r="M548" s="13"/>
      <c r="O548" s="13"/>
      <c r="Q548" s="13"/>
    </row>
    <row r="549" spans="10:17" x14ac:dyDescent="0.2">
      <c r="J549" s="11"/>
      <c r="K549" s="13"/>
      <c r="M549" s="13"/>
      <c r="O549" s="13"/>
      <c r="Q549" s="13"/>
    </row>
    <row r="550" spans="10:17" x14ac:dyDescent="0.2">
      <c r="J550" s="11"/>
      <c r="K550" s="13"/>
      <c r="M550" s="13"/>
      <c r="O550" s="13"/>
      <c r="Q550" s="13"/>
    </row>
    <row r="551" spans="10:17" x14ac:dyDescent="0.2">
      <c r="J551" s="11"/>
      <c r="K551" s="13"/>
      <c r="M551" s="13"/>
      <c r="O551" s="13"/>
      <c r="Q551" s="13"/>
    </row>
    <row r="552" spans="10:17" x14ac:dyDescent="0.2">
      <c r="J552" s="11"/>
      <c r="K552" s="13"/>
      <c r="M552" s="13"/>
      <c r="O552" s="13"/>
      <c r="Q552" s="13"/>
    </row>
    <row r="553" spans="10:17" x14ac:dyDescent="0.2">
      <c r="J553" s="11"/>
      <c r="K553" s="13"/>
      <c r="M553" s="13"/>
      <c r="O553" s="13"/>
      <c r="Q553" s="13"/>
    </row>
    <row r="554" spans="10:17" x14ac:dyDescent="0.2">
      <c r="J554" s="11"/>
      <c r="K554" s="13"/>
      <c r="M554" s="13"/>
      <c r="O554" s="13"/>
      <c r="Q554" s="13"/>
    </row>
    <row r="555" spans="10:17" x14ac:dyDescent="0.2">
      <c r="J555" s="11"/>
      <c r="K555" s="13"/>
      <c r="M555" s="13"/>
      <c r="O555" s="13"/>
      <c r="Q555" s="13"/>
    </row>
    <row r="556" spans="10:17" x14ac:dyDescent="0.2">
      <c r="J556" s="11"/>
      <c r="K556" s="13"/>
      <c r="M556" s="13"/>
      <c r="O556" s="13"/>
      <c r="Q556" s="13"/>
    </row>
    <row r="557" spans="10:17" x14ac:dyDescent="0.2">
      <c r="J557" s="11"/>
      <c r="K557" s="13"/>
      <c r="M557" s="13"/>
      <c r="O557" s="13"/>
      <c r="Q557" s="13"/>
    </row>
    <row r="558" spans="10:17" x14ac:dyDescent="0.2">
      <c r="J558" s="11"/>
      <c r="K558" s="13"/>
      <c r="M558" s="13"/>
      <c r="O558" s="13"/>
      <c r="Q558" s="13"/>
    </row>
    <row r="559" spans="10:17" x14ac:dyDescent="0.2">
      <c r="J559" s="11"/>
      <c r="K559" s="13"/>
      <c r="M559" s="13"/>
      <c r="O559" s="13"/>
      <c r="Q559" s="13"/>
    </row>
    <row r="560" spans="10:17" x14ac:dyDescent="0.2">
      <c r="J560" s="11"/>
      <c r="K560" s="13"/>
      <c r="M560" s="13"/>
      <c r="O560" s="13"/>
      <c r="Q560" s="13"/>
    </row>
    <row r="561" spans="10:17" x14ac:dyDescent="0.2">
      <c r="J561" s="11"/>
      <c r="K561" s="13"/>
      <c r="M561" s="13"/>
      <c r="O561" s="13"/>
      <c r="Q561" s="13"/>
    </row>
    <row r="562" spans="10:17" x14ac:dyDescent="0.2">
      <c r="J562" s="11"/>
      <c r="K562" s="13"/>
      <c r="M562" s="13"/>
      <c r="O562" s="13"/>
      <c r="Q562" s="13"/>
    </row>
    <row r="563" spans="10:17" x14ac:dyDescent="0.2">
      <c r="J563" s="11"/>
      <c r="K563" s="13"/>
      <c r="M563" s="13"/>
      <c r="O563" s="13"/>
      <c r="Q563" s="13"/>
    </row>
    <row r="564" spans="10:17" x14ac:dyDescent="0.2">
      <c r="J564" s="11"/>
      <c r="K564" s="13"/>
      <c r="M564" s="13"/>
      <c r="O564" s="13"/>
      <c r="Q564" s="13"/>
    </row>
    <row r="565" spans="10:17" x14ac:dyDescent="0.2">
      <c r="J565" s="11"/>
      <c r="K565" s="13"/>
      <c r="M565" s="13"/>
      <c r="O565" s="13"/>
      <c r="Q565" s="13"/>
    </row>
    <row r="566" spans="10:17" x14ac:dyDescent="0.2">
      <c r="J566" s="11"/>
      <c r="K566" s="13"/>
      <c r="M566" s="13"/>
      <c r="O566" s="13"/>
      <c r="Q566" s="13"/>
    </row>
    <row r="567" spans="10:17" x14ac:dyDescent="0.2">
      <c r="J567" s="11"/>
      <c r="K567" s="13"/>
      <c r="M567" s="13"/>
      <c r="O567" s="13"/>
      <c r="Q567" s="13"/>
    </row>
    <row r="568" spans="10:17" x14ac:dyDescent="0.2">
      <c r="J568" s="11"/>
      <c r="K568" s="13"/>
      <c r="M568" s="13"/>
      <c r="O568" s="13"/>
      <c r="Q568" s="13"/>
    </row>
    <row r="569" spans="10:17" x14ac:dyDescent="0.2">
      <c r="J569" s="11"/>
      <c r="K569" s="13"/>
      <c r="M569" s="13"/>
      <c r="O569" s="13"/>
      <c r="Q569" s="13"/>
    </row>
    <row r="570" spans="10:17" x14ac:dyDescent="0.2">
      <c r="J570" s="11"/>
      <c r="K570" s="13"/>
      <c r="M570" s="13"/>
      <c r="O570" s="13"/>
      <c r="Q570" s="13"/>
    </row>
    <row r="571" spans="10:17" x14ac:dyDescent="0.2">
      <c r="J571" s="11"/>
      <c r="K571" s="13"/>
      <c r="M571" s="13"/>
      <c r="O571" s="13"/>
      <c r="Q571" s="13"/>
    </row>
    <row r="572" spans="10:17" x14ac:dyDescent="0.2">
      <c r="J572" s="11"/>
      <c r="K572" s="13"/>
      <c r="M572" s="13"/>
      <c r="O572" s="13"/>
      <c r="Q572" s="13"/>
    </row>
    <row r="573" spans="10:17" x14ac:dyDescent="0.2">
      <c r="J573" s="11"/>
      <c r="K573" s="13"/>
      <c r="M573" s="13"/>
      <c r="O573" s="13"/>
      <c r="Q573" s="13"/>
    </row>
    <row r="574" spans="10:17" x14ac:dyDescent="0.2">
      <c r="J574" s="11"/>
      <c r="K574" s="13"/>
      <c r="M574" s="13"/>
      <c r="O574" s="13"/>
      <c r="Q574" s="13"/>
    </row>
    <row r="575" spans="10:17" x14ac:dyDescent="0.2">
      <c r="J575" s="11"/>
      <c r="K575" s="13"/>
      <c r="M575" s="13"/>
      <c r="O575" s="13"/>
      <c r="Q575" s="13"/>
    </row>
    <row r="576" spans="10:17" x14ac:dyDescent="0.2">
      <c r="J576" s="11"/>
      <c r="K576" s="13"/>
      <c r="M576" s="13"/>
      <c r="O576" s="13"/>
      <c r="Q576" s="13"/>
    </row>
    <row r="577" spans="10:17" x14ac:dyDescent="0.2">
      <c r="J577" s="11"/>
      <c r="K577" s="13"/>
      <c r="M577" s="13"/>
      <c r="O577" s="13"/>
      <c r="Q577" s="13"/>
    </row>
    <row r="578" spans="10:17" x14ac:dyDescent="0.2">
      <c r="J578" s="11"/>
      <c r="K578" s="13"/>
      <c r="M578" s="13"/>
      <c r="O578" s="13"/>
      <c r="Q578" s="13"/>
    </row>
    <row r="579" spans="10:17" x14ac:dyDescent="0.2">
      <c r="J579" s="11"/>
      <c r="K579" s="13"/>
      <c r="M579" s="13"/>
      <c r="O579" s="13"/>
      <c r="Q579" s="13"/>
    </row>
    <row r="580" spans="10:17" x14ac:dyDescent="0.2">
      <c r="J580" s="11"/>
      <c r="K580" s="13"/>
      <c r="M580" s="13"/>
      <c r="O580" s="13"/>
      <c r="Q580" s="13"/>
    </row>
    <row r="581" spans="10:17" x14ac:dyDescent="0.2">
      <c r="J581" s="11"/>
      <c r="K581" s="13"/>
      <c r="M581" s="13"/>
      <c r="O581" s="13"/>
      <c r="Q581" s="13"/>
    </row>
    <row r="582" spans="10:17" x14ac:dyDescent="0.2">
      <c r="J582" s="11"/>
      <c r="K582" s="13"/>
      <c r="M582" s="13"/>
      <c r="O582" s="13"/>
      <c r="Q582" s="13"/>
    </row>
    <row r="583" spans="10:17" x14ac:dyDescent="0.2">
      <c r="J583" s="11"/>
      <c r="K583" s="13"/>
      <c r="M583" s="13"/>
      <c r="O583" s="13"/>
      <c r="Q583" s="13"/>
    </row>
    <row r="584" spans="10:17" x14ac:dyDescent="0.2">
      <c r="J584" s="11"/>
      <c r="K584" s="13"/>
      <c r="M584" s="13"/>
      <c r="O584" s="13"/>
      <c r="Q584" s="13"/>
    </row>
    <row r="585" spans="10:17" x14ac:dyDescent="0.2">
      <c r="J585" s="11"/>
      <c r="K585" s="13"/>
      <c r="M585" s="13"/>
      <c r="O585" s="13"/>
      <c r="Q585" s="13"/>
    </row>
    <row r="586" spans="10:17" x14ac:dyDescent="0.2">
      <c r="J586" s="11"/>
      <c r="K586" s="13"/>
      <c r="M586" s="13"/>
      <c r="O586" s="13"/>
      <c r="Q586" s="13"/>
    </row>
    <row r="587" spans="10:17" x14ac:dyDescent="0.2">
      <c r="J587" s="11"/>
      <c r="K587" s="13"/>
      <c r="M587" s="13"/>
      <c r="O587" s="13"/>
      <c r="Q587" s="13"/>
    </row>
    <row r="588" spans="10:17" x14ac:dyDescent="0.2">
      <c r="J588" s="11"/>
      <c r="K588" s="13"/>
      <c r="M588" s="13"/>
      <c r="O588" s="13"/>
      <c r="Q588" s="13"/>
    </row>
    <row r="589" spans="10:17" x14ac:dyDescent="0.2">
      <c r="J589" s="11"/>
      <c r="K589" s="13"/>
      <c r="M589" s="13"/>
      <c r="O589" s="13"/>
      <c r="Q589" s="13"/>
    </row>
    <row r="590" spans="10:17" x14ac:dyDescent="0.2">
      <c r="J590" s="11"/>
      <c r="K590" s="13"/>
      <c r="M590" s="13"/>
      <c r="O590" s="13"/>
      <c r="Q590" s="13"/>
    </row>
    <row r="591" spans="10:17" x14ac:dyDescent="0.2">
      <c r="J591" s="11"/>
      <c r="K591" s="13"/>
      <c r="M591" s="13"/>
      <c r="O591" s="13"/>
      <c r="Q591" s="13"/>
    </row>
    <row r="592" spans="10:17" x14ac:dyDescent="0.2">
      <c r="J592" s="11"/>
      <c r="K592" s="13"/>
      <c r="M592" s="13"/>
      <c r="O592" s="13"/>
      <c r="Q592" s="13"/>
    </row>
    <row r="593" spans="10:17" x14ac:dyDescent="0.2">
      <c r="J593" s="11"/>
      <c r="K593" s="13"/>
      <c r="M593" s="13"/>
      <c r="O593" s="13"/>
      <c r="Q593" s="13"/>
    </row>
    <row r="594" spans="10:17" x14ac:dyDescent="0.2">
      <c r="J594" s="11"/>
      <c r="K594" s="13"/>
      <c r="M594" s="13"/>
      <c r="O594" s="13"/>
      <c r="Q594" s="13"/>
    </row>
    <row r="595" spans="10:17" x14ac:dyDescent="0.2">
      <c r="J595" s="11"/>
      <c r="K595" s="13"/>
      <c r="M595" s="13"/>
      <c r="O595" s="13"/>
      <c r="Q595" s="13"/>
    </row>
    <row r="596" spans="10:17" x14ac:dyDescent="0.2">
      <c r="J596" s="11"/>
      <c r="K596" s="13"/>
      <c r="M596" s="13"/>
      <c r="O596" s="13"/>
      <c r="Q596" s="13"/>
    </row>
    <row r="597" spans="10:17" x14ac:dyDescent="0.2">
      <c r="J597" s="11"/>
      <c r="K597" s="13"/>
      <c r="M597" s="13"/>
      <c r="O597" s="13"/>
      <c r="Q597" s="13"/>
    </row>
    <row r="598" spans="10:17" x14ac:dyDescent="0.2">
      <c r="J598" s="11"/>
      <c r="K598" s="13"/>
      <c r="M598" s="13"/>
      <c r="O598" s="13"/>
      <c r="Q598" s="13"/>
    </row>
    <row r="599" spans="10:17" x14ac:dyDescent="0.2">
      <c r="J599" s="11"/>
      <c r="K599" s="13"/>
      <c r="M599" s="13"/>
      <c r="O599" s="13"/>
      <c r="Q599" s="13"/>
    </row>
    <row r="600" spans="10:17" x14ac:dyDescent="0.2">
      <c r="J600" s="11"/>
      <c r="K600" s="13"/>
      <c r="M600" s="13"/>
      <c r="O600" s="13"/>
      <c r="Q600" s="13"/>
    </row>
    <row r="601" spans="10:17" x14ac:dyDescent="0.2">
      <c r="J601" s="11"/>
      <c r="K601" s="13"/>
      <c r="M601" s="13"/>
      <c r="O601" s="13"/>
      <c r="Q601" s="13"/>
    </row>
    <row r="602" spans="10:17" x14ac:dyDescent="0.2">
      <c r="J602" s="11"/>
      <c r="K602" s="13"/>
      <c r="M602" s="13"/>
      <c r="O602" s="13"/>
      <c r="Q602" s="13"/>
    </row>
    <row r="603" spans="10:17" x14ac:dyDescent="0.2">
      <c r="J603" s="11"/>
      <c r="K603" s="13"/>
      <c r="M603" s="13"/>
      <c r="O603" s="13"/>
      <c r="Q603" s="13"/>
    </row>
    <row r="604" spans="10:17" x14ac:dyDescent="0.2">
      <c r="J604" s="11"/>
      <c r="K604" s="13"/>
      <c r="M604" s="13"/>
      <c r="O604" s="13"/>
      <c r="Q604" s="13"/>
    </row>
    <row r="605" spans="10:17" x14ac:dyDescent="0.2">
      <c r="J605" s="11"/>
      <c r="K605" s="13"/>
      <c r="M605" s="13"/>
      <c r="O605" s="13"/>
      <c r="Q605" s="13"/>
    </row>
    <row r="606" spans="10:17" x14ac:dyDescent="0.2">
      <c r="J606" s="11"/>
      <c r="K606" s="13"/>
      <c r="M606" s="13"/>
      <c r="O606" s="13"/>
      <c r="Q606" s="13"/>
    </row>
    <row r="607" spans="10:17" x14ac:dyDescent="0.2">
      <c r="J607" s="11"/>
      <c r="K607" s="13"/>
      <c r="M607" s="13"/>
      <c r="O607" s="13"/>
      <c r="Q607" s="13"/>
    </row>
    <row r="608" spans="10:17" x14ac:dyDescent="0.2">
      <c r="J608" s="11"/>
      <c r="K608" s="13"/>
      <c r="M608" s="13"/>
      <c r="O608" s="13"/>
      <c r="Q608" s="13"/>
    </row>
    <row r="609" spans="10:17" x14ac:dyDescent="0.2">
      <c r="J609" s="11"/>
      <c r="K609" s="13"/>
      <c r="M609" s="13"/>
      <c r="O609" s="13"/>
      <c r="Q609" s="13"/>
    </row>
    <row r="610" spans="10:17" x14ac:dyDescent="0.2">
      <c r="J610" s="11"/>
      <c r="K610" s="13"/>
      <c r="M610" s="13"/>
      <c r="O610" s="13"/>
      <c r="Q610" s="13"/>
    </row>
    <row r="611" spans="10:17" x14ac:dyDescent="0.2">
      <c r="J611" s="11"/>
      <c r="K611" s="13"/>
      <c r="M611" s="13"/>
      <c r="O611" s="13"/>
      <c r="Q611" s="13"/>
    </row>
    <row r="612" spans="10:17" x14ac:dyDescent="0.2">
      <c r="J612" s="11"/>
      <c r="K612" s="13"/>
      <c r="M612" s="13"/>
      <c r="O612" s="13"/>
      <c r="Q612" s="13"/>
    </row>
    <row r="613" spans="10:17" x14ac:dyDescent="0.2">
      <c r="J613" s="11"/>
      <c r="K613" s="13"/>
      <c r="M613" s="13"/>
      <c r="O613" s="13"/>
      <c r="Q613" s="13"/>
    </row>
    <row r="614" spans="10:17" x14ac:dyDescent="0.2">
      <c r="J614" s="11"/>
      <c r="K614" s="13"/>
      <c r="M614" s="13"/>
      <c r="O614" s="13"/>
      <c r="Q614" s="13"/>
    </row>
    <row r="615" spans="10:17" x14ac:dyDescent="0.2">
      <c r="J615" s="11"/>
      <c r="K615" s="13"/>
      <c r="M615" s="13"/>
      <c r="O615" s="13"/>
      <c r="Q615" s="13"/>
    </row>
    <row r="616" spans="10:17" x14ac:dyDescent="0.2">
      <c r="J616" s="11"/>
      <c r="K616" s="13"/>
      <c r="M616" s="13"/>
      <c r="O616" s="13"/>
      <c r="Q616" s="13"/>
    </row>
    <row r="617" spans="10:17" x14ac:dyDescent="0.2">
      <c r="J617" s="11"/>
      <c r="K617" s="13"/>
      <c r="M617" s="13"/>
      <c r="O617" s="13"/>
      <c r="Q617" s="13"/>
    </row>
    <row r="618" spans="10:17" x14ac:dyDescent="0.2">
      <c r="J618" s="11"/>
      <c r="K618" s="13"/>
      <c r="M618" s="13"/>
      <c r="O618" s="13"/>
      <c r="Q618" s="13"/>
    </row>
    <row r="619" spans="10:17" x14ac:dyDescent="0.2">
      <c r="J619" s="11"/>
      <c r="K619" s="13"/>
      <c r="M619" s="13"/>
      <c r="O619" s="13"/>
      <c r="Q619" s="13"/>
    </row>
    <row r="620" spans="10:17" x14ac:dyDescent="0.2">
      <c r="J620" s="11"/>
      <c r="K620" s="13"/>
      <c r="M620" s="13"/>
      <c r="O620" s="13"/>
      <c r="Q620" s="13"/>
    </row>
    <row r="621" spans="10:17" x14ac:dyDescent="0.2">
      <c r="J621" s="11"/>
      <c r="K621" s="13"/>
      <c r="M621" s="13"/>
      <c r="O621" s="13"/>
      <c r="Q621" s="13"/>
    </row>
    <row r="622" spans="10:17" x14ac:dyDescent="0.2">
      <c r="J622" s="11"/>
      <c r="K622" s="13"/>
      <c r="M622" s="13"/>
      <c r="O622" s="13"/>
      <c r="Q622" s="13"/>
    </row>
    <row r="623" spans="10:17" x14ac:dyDescent="0.2">
      <c r="J623" s="11"/>
      <c r="K623" s="13"/>
      <c r="M623" s="13"/>
      <c r="O623" s="13"/>
      <c r="Q623" s="13"/>
    </row>
    <row r="624" spans="10:17" x14ac:dyDescent="0.2">
      <c r="J624" s="11"/>
      <c r="K624" s="13"/>
      <c r="M624" s="13"/>
      <c r="O624" s="13"/>
      <c r="Q624" s="13"/>
    </row>
    <row r="625" spans="10:17" x14ac:dyDescent="0.2">
      <c r="J625" s="11"/>
      <c r="K625" s="13"/>
      <c r="M625" s="13"/>
      <c r="O625" s="13"/>
      <c r="Q625" s="13"/>
    </row>
    <row r="626" spans="10:17" x14ac:dyDescent="0.2">
      <c r="J626" s="11"/>
      <c r="K626" s="13"/>
      <c r="M626" s="13"/>
      <c r="O626" s="13"/>
      <c r="Q626" s="13"/>
    </row>
    <row r="627" spans="10:17" x14ac:dyDescent="0.2">
      <c r="J627" s="11"/>
      <c r="K627" s="13"/>
      <c r="M627" s="13"/>
      <c r="O627" s="13"/>
      <c r="Q627" s="13"/>
    </row>
    <row r="628" spans="10:17" x14ac:dyDescent="0.2">
      <c r="J628" s="11"/>
      <c r="K628" s="13"/>
      <c r="M628" s="13"/>
      <c r="O628" s="13"/>
      <c r="Q628" s="13"/>
    </row>
    <row r="629" spans="10:17" x14ac:dyDescent="0.2">
      <c r="J629" s="11"/>
      <c r="K629" s="13"/>
      <c r="M629" s="13"/>
      <c r="O629" s="13"/>
      <c r="Q629" s="13"/>
    </row>
    <row r="630" spans="10:17" x14ac:dyDescent="0.2">
      <c r="J630" s="11"/>
      <c r="K630" s="13"/>
      <c r="M630" s="13"/>
      <c r="O630" s="13"/>
      <c r="Q630" s="13"/>
    </row>
    <row r="631" spans="10:17" x14ac:dyDescent="0.2">
      <c r="J631" s="11"/>
      <c r="K631" s="13"/>
      <c r="M631" s="13"/>
      <c r="O631" s="13"/>
      <c r="Q631" s="13"/>
    </row>
    <row r="632" spans="10:17" x14ac:dyDescent="0.2">
      <c r="J632" s="11"/>
      <c r="K632" s="13"/>
      <c r="M632" s="13"/>
      <c r="O632" s="13"/>
      <c r="Q632" s="13"/>
    </row>
    <row r="633" spans="10:17" x14ac:dyDescent="0.2">
      <c r="J633" s="11"/>
      <c r="K633" s="13"/>
      <c r="M633" s="13"/>
      <c r="O633" s="13"/>
      <c r="Q633" s="13"/>
    </row>
    <row r="634" spans="10:17" x14ac:dyDescent="0.2">
      <c r="J634" s="11"/>
      <c r="K634" s="13"/>
      <c r="M634" s="13"/>
      <c r="O634" s="13"/>
      <c r="Q634" s="13"/>
    </row>
    <row r="635" spans="10:17" x14ac:dyDescent="0.2">
      <c r="J635" s="11"/>
      <c r="K635" s="13"/>
      <c r="M635" s="13"/>
      <c r="O635" s="13"/>
      <c r="Q635" s="13"/>
    </row>
    <row r="636" spans="10:17" x14ac:dyDescent="0.2">
      <c r="J636" s="11"/>
      <c r="K636" s="13"/>
      <c r="M636" s="13"/>
      <c r="O636" s="13"/>
      <c r="Q636" s="13"/>
    </row>
    <row r="637" spans="10:17" x14ac:dyDescent="0.2">
      <c r="J637" s="11"/>
      <c r="K637" s="13"/>
      <c r="M637" s="13"/>
      <c r="O637" s="13"/>
      <c r="Q637" s="13"/>
    </row>
    <row r="638" spans="10:17" x14ac:dyDescent="0.2">
      <c r="J638" s="11"/>
      <c r="K638" s="13"/>
      <c r="M638" s="13"/>
      <c r="O638" s="13"/>
      <c r="Q638" s="13"/>
    </row>
    <row r="639" spans="10:17" x14ac:dyDescent="0.2">
      <c r="J639" s="11"/>
      <c r="K639" s="13"/>
      <c r="M639" s="13"/>
      <c r="O639" s="13"/>
      <c r="Q639" s="13"/>
    </row>
    <row r="640" spans="10:17" x14ac:dyDescent="0.2">
      <c r="J640" s="11"/>
      <c r="K640" s="13"/>
      <c r="M640" s="13"/>
      <c r="O640" s="13"/>
      <c r="Q640" s="13"/>
    </row>
    <row r="641" spans="10:17" x14ac:dyDescent="0.2">
      <c r="J641" s="11"/>
      <c r="K641" s="13"/>
      <c r="M641" s="13"/>
      <c r="O641" s="13"/>
      <c r="Q641" s="13"/>
    </row>
    <row r="642" spans="10:17" x14ac:dyDescent="0.2">
      <c r="J642" s="11"/>
      <c r="K642" s="13"/>
      <c r="M642" s="13"/>
      <c r="O642" s="13"/>
      <c r="Q642" s="13"/>
    </row>
    <row r="643" spans="10:17" x14ac:dyDescent="0.2">
      <c r="J643" s="11"/>
      <c r="K643" s="13"/>
      <c r="M643" s="13"/>
      <c r="O643" s="13"/>
      <c r="Q643" s="13"/>
    </row>
    <row r="644" spans="10:17" x14ac:dyDescent="0.2">
      <c r="J644" s="11"/>
      <c r="K644" s="13"/>
      <c r="M644" s="13"/>
      <c r="O644" s="13"/>
      <c r="Q644" s="13"/>
    </row>
    <row r="645" spans="10:17" x14ac:dyDescent="0.2">
      <c r="J645" s="11"/>
      <c r="K645" s="13"/>
      <c r="M645" s="13"/>
      <c r="O645" s="13"/>
      <c r="Q645" s="13"/>
    </row>
    <row r="646" spans="10:17" x14ac:dyDescent="0.2">
      <c r="J646" s="11"/>
      <c r="K646" s="13"/>
      <c r="M646" s="13"/>
      <c r="O646" s="13"/>
      <c r="Q646" s="13"/>
    </row>
    <row r="647" spans="10:17" x14ac:dyDescent="0.2">
      <c r="J647" s="11"/>
      <c r="K647" s="13"/>
      <c r="M647" s="13"/>
      <c r="O647" s="13"/>
      <c r="Q647" s="13"/>
    </row>
    <row r="648" spans="10:17" x14ac:dyDescent="0.2">
      <c r="J648" s="11"/>
      <c r="K648" s="13"/>
      <c r="M648" s="13"/>
      <c r="O648" s="13"/>
      <c r="Q648" s="13"/>
    </row>
    <row r="649" spans="10:17" x14ac:dyDescent="0.2">
      <c r="J649" s="11"/>
      <c r="K649" s="13"/>
      <c r="M649" s="13"/>
      <c r="O649" s="13"/>
      <c r="Q649" s="13"/>
    </row>
    <row r="650" spans="10:17" x14ac:dyDescent="0.2">
      <c r="J650" s="11"/>
      <c r="K650" s="13"/>
      <c r="M650" s="13"/>
      <c r="O650" s="13"/>
      <c r="Q650" s="13"/>
    </row>
    <row r="651" spans="10:17" x14ac:dyDescent="0.2">
      <c r="J651" s="11"/>
      <c r="K651" s="13"/>
      <c r="M651" s="13"/>
      <c r="O651" s="13"/>
      <c r="Q651" s="13"/>
    </row>
    <row r="652" spans="10:17" x14ac:dyDescent="0.2">
      <c r="J652" s="11"/>
      <c r="K652" s="13"/>
      <c r="M652" s="13"/>
      <c r="O652" s="13"/>
      <c r="Q652" s="13"/>
    </row>
    <row r="653" spans="10:17" x14ac:dyDescent="0.2">
      <c r="J653" s="11"/>
      <c r="K653" s="13"/>
      <c r="M653" s="13"/>
      <c r="O653" s="13"/>
      <c r="Q653" s="13"/>
    </row>
    <row r="654" spans="10:17" x14ac:dyDescent="0.2">
      <c r="J654" s="11"/>
      <c r="K654" s="13"/>
      <c r="M654" s="13"/>
      <c r="O654" s="13"/>
      <c r="Q654" s="13"/>
    </row>
    <row r="655" spans="10:17" x14ac:dyDescent="0.2">
      <c r="J655" s="11"/>
      <c r="K655" s="13"/>
      <c r="M655" s="13"/>
      <c r="O655" s="13"/>
      <c r="Q655" s="13"/>
    </row>
    <row r="656" spans="10:17" x14ac:dyDescent="0.2">
      <c r="J656" s="11"/>
      <c r="K656" s="13"/>
      <c r="M656" s="13"/>
      <c r="O656" s="13"/>
      <c r="Q656" s="13"/>
    </row>
    <row r="657" spans="10:17" x14ac:dyDescent="0.2">
      <c r="J657" s="11"/>
      <c r="K657" s="13"/>
      <c r="M657" s="13"/>
      <c r="O657" s="13"/>
      <c r="Q657" s="13"/>
    </row>
    <row r="658" spans="10:17" x14ac:dyDescent="0.2">
      <c r="J658" s="11"/>
      <c r="K658" s="13"/>
      <c r="M658" s="13"/>
      <c r="O658" s="13"/>
      <c r="Q658" s="13"/>
    </row>
    <row r="659" spans="10:17" x14ac:dyDescent="0.2">
      <c r="J659" s="11"/>
      <c r="K659" s="13"/>
      <c r="M659" s="13"/>
      <c r="O659" s="13"/>
      <c r="Q659" s="13"/>
    </row>
    <row r="660" spans="10:17" x14ac:dyDescent="0.2">
      <c r="J660" s="11"/>
      <c r="K660" s="13"/>
      <c r="M660" s="13"/>
      <c r="O660" s="13"/>
      <c r="Q660" s="13"/>
    </row>
    <row r="661" spans="10:17" x14ac:dyDescent="0.2">
      <c r="J661" s="11"/>
      <c r="K661" s="13"/>
      <c r="M661" s="13"/>
      <c r="O661" s="13"/>
      <c r="Q661" s="13"/>
    </row>
    <row r="662" spans="10:17" x14ac:dyDescent="0.2">
      <c r="J662" s="11"/>
      <c r="K662" s="13"/>
      <c r="M662" s="13"/>
      <c r="O662" s="13"/>
      <c r="Q662" s="13"/>
    </row>
    <row r="663" spans="10:17" x14ac:dyDescent="0.2">
      <c r="J663" s="11"/>
      <c r="K663" s="13"/>
      <c r="M663" s="13"/>
      <c r="O663" s="13"/>
      <c r="Q663" s="13"/>
    </row>
    <row r="664" spans="10:17" x14ac:dyDescent="0.2">
      <c r="J664" s="11"/>
      <c r="K664" s="13"/>
      <c r="M664" s="13"/>
      <c r="O664" s="13"/>
      <c r="Q664" s="13"/>
    </row>
    <row r="665" spans="10:17" x14ac:dyDescent="0.2">
      <c r="J665" s="11"/>
      <c r="K665" s="13"/>
      <c r="M665" s="13"/>
      <c r="O665" s="13"/>
      <c r="Q665" s="13"/>
    </row>
    <row r="666" spans="10:17" x14ac:dyDescent="0.2">
      <c r="J666" s="11"/>
      <c r="K666" s="13"/>
      <c r="M666" s="13"/>
      <c r="O666" s="13"/>
      <c r="Q666" s="13"/>
    </row>
    <row r="667" spans="10:17" x14ac:dyDescent="0.2">
      <c r="J667" s="11"/>
      <c r="K667" s="13"/>
      <c r="M667" s="13"/>
      <c r="O667" s="13"/>
      <c r="Q667" s="13"/>
    </row>
    <row r="668" spans="10:17" x14ac:dyDescent="0.2">
      <c r="J668" s="11"/>
      <c r="K668" s="13"/>
      <c r="M668" s="13"/>
      <c r="O668" s="13"/>
      <c r="Q668" s="13"/>
    </row>
    <row r="669" spans="10:17" x14ac:dyDescent="0.2">
      <c r="J669" s="11"/>
      <c r="K669" s="13"/>
      <c r="M669" s="13"/>
      <c r="O669" s="13"/>
      <c r="Q669" s="13"/>
    </row>
    <row r="670" spans="10:17" x14ac:dyDescent="0.2">
      <c r="J670" s="11"/>
      <c r="K670" s="13"/>
      <c r="M670" s="13"/>
      <c r="O670" s="13"/>
      <c r="Q670" s="13"/>
    </row>
    <row r="671" spans="10:17" x14ac:dyDescent="0.2">
      <c r="J671" s="11"/>
      <c r="K671" s="13"/>
      <c r="M671" s="13"/>
      <c r="O671" s="13"/>
      <c r="Q671" s="13"/>
    </row>
    <row r="672" spans="10:17" x14ac:dyDescent="0.2">
      <c r="J672" s="11"/>
      <c r="K672" s="13"/>
      <c r="M672" s="13"/>
      <c r="O672" s="13"/>
      <c r="Q672" s="13"/>
    </row>
    <row r="673" spans="10:17" x14ac:dyDescent="0.2">
      <c r="J673" s="11"/>
      <c r="K673" s="13"/>
      <c r="M673" s="13"/>
      <c r="O673" s="13"/>
      <c r="Q673" s="13"/>
    </row>
    <row r="674" spans="10:17" x14ac:dyDescent="0.2">
      <c r="J674" s="11"/>
      <c r="K674" s="13"/>
      <c r="M674" s="13"/>
      <c r="O674" s="13"/>
      <c r="Q674" s="13"/>
    </row>
    <row r="675" spans="10:17" x14ac:dyDescent="0.2">
      <c r="J675" s="11"/>
      <c r="K675" s="13"/>
      <c r="M675" s="13"/>
      <c r="O675" s="13"/>
      <c r="Q675" s="13"/>
    </row>
    <row r="676" spans="10:17" x14ac:dyDescent="0.2">
      <c r="J676" s="11"/>
      <c r="K676" s="13"/>
      <c r="M676" s="13"/>
      <c r="O676" s="13"/>
      <c r="Q676" s="13"/>
    </row>
    <row r="677" spans="10:17" x14ac:dyDescent="0.2">
      <c r="J677" s="11"/>
      <c r="K677" s="13"/>
      <c r="M677" s="13"/>
      <c r="O677" s="13"/>
      <c r="Q677" s="13"/>
    </row>
    <row r="678" spans="10:17" x14ac:dyDescent="0.2">
      <c r="J678" s="11"/>
      <c r="K678" s="13"/>
      <c r="M678" s="13"/>
      <c r="O678" s="13"/>
      <c r="Q678" s="13"/>
    </row>
    <row r="679" spans="10:17" x14ac:dyDescent="0.2">
      <c r="J679" s="11"/>
      <c r="K679" s="13"/>
      <c r="M679" s="13"/>
      <c r="O679" s="13"/>
      <c r="Q679" s="13"/>
    </row>
    <row r="680" spans="10:17" x14ac:dyDescent="0.2">
      <c r="J680" s="11"/>
      <c r="K680" s="13"/>
      <c r="M680" s="13"/>
      <c r="O680" s="13"/>
      <c r="Q680" s="13"/>
    </row>
    <row r="681" spans="10:17" x14ac:dyDescent="0.2">
      <c r="J681" s="11"/>
      <c r="K681" s="13"/>
      <c r="M681" s="13"/>
      <c r="O681" s="13"/>
      <c r="Q681" s="13"/>
    </row>
    <row r="682" spans="10:17" x14ac:dyDescent="0.2">
      <c r="J682" s="11"/>
      <c r="K682" s="13"/>
      <c r="M682" s="13"/>
      <c r="O682" s="13"/>
      <c r="Q682" s="13"/>
    </row>
    <row r="683" spans="10:17" x14ac:dyDescent="0.2">
      <c r="J683" s="11"/>
      <c r="K683" s="13"/>
      <c r="M683" s="13"/>
      <c r="O683" s="13"/>
      <c r="Q683" s="13"/>
    </row>
    <row r="684" spans="10:17" x14ac:dyDescent="0.2">
      <c r="J684" s="11"/>
      <c r="K684" s="13"/>
      <c r="M684" s="13"/>
      <c r="O684" s="13"/>
      <c r="Q684" s="13"/>
    </row>
    <row r="685" spans="10:17" x14ac:dyDescent="0.2">
      <c r="J685" s="11"/>
      <c r="K685" s="13"/>
      <c r="M685" s="13"/>
      <c r="O685" s="13"/>
      <c r="Q685" s="13"/>
    </row>
    <row r="686" spans="10:17" x14ac:dyDescent="0.2">
      <c r="J686" s="11"/>
      <c r="K686" s="13"/>
      <c r="M686" s="13"/>
      <c r="O686" s="13"/>
      <c r="Q686" s="13"/>
    </row>
    <row r="687" spans="10:17" x14ac:dyDescent="0.2">
      <c r="J687" s="11"/>
      <c r="K687" s="13"/>
      <c r="M687" s="13"/>
      <c r="O687" s="13"/>
      <c r="Q687" s="13"/>
    </row>
    <row r="688" spans="10:17" x14ac:dyDescent="0.2">
      <c r="J688" s="11"/>
      <c r="K688" s="13"/>
      <c r="M688" s="13"/>
      <c r="O688" s="13"/>
      <c r="Q688" s="13"/>
    </row>
    <row r="689" spans="10:17" x14ac:dyDescent="0.2">
      <c r="J689" s="11"/>
      <c r="K689" s="13"/>
      <c r="M689" s="13"/>
      <c r="O689" s="13"/>
      <c r="Q689" s="13"/>
    </row>
    <row r="690" spans="10:17" x14ac:dyDescent="0.2">
      <c r="J690" s="11"/>
      <c r="K690" s="13"/>
      <c r="M690" s="13"/>
      <c r="O690" s="13"/>
      <c r="Q690" s="13"/>
    </row>
    <row r="691" spans="10:17" x14ac:dyDescent="0.2">
      <c r="J691" s="11"/>
      <c r="K691" s="13"/>
      <c r="M691" s="13"/>
      <c r="O691" s="13"/>
      <c r="Q691" s="13"/>
    </row>
    <row r="692" spans="10:17" x14ac:dyDescent="0.2">
      <c r="J692" s="11"/>
      <c r="K692" s="13"/>
      <c r="M692" s="13"/>
      <c r="O692" s="13"/>
      <c r="Q692" s="13"/>
    </row>
    <row r="693" spans="10:17" x14ac:dyDescent="0.2">
      <c r="J693" s="11"/>
      <c r="K693" s="13"/>
      <c r="M693" s="13"/>
      <c r="O693" s="13"/>
      <c r="Q693" s="13"/>
    </row>
    <row r="694" spans="10:17" x14ac:dyDescent="0.2">
      <c r="J694" s="11"/>
      <c r="K694" s="13"/>
      <c r="M694" s="13"/>
      <c r="O694" s="13"/>
      <c r="Q694" s="13"/>
    </row>
    <row r="695" spans="10:17" x14ac:dyDescent="0.2">
      <c r="J695" s="11"/>
      <c r="K695" s="13"/>
      <c r="M695" s="13"/>
      <c r="O695" s="13"/>
      <c r="Q695" s="13"/>
    </row>
    <row r="696" spans="10:17" x14ac:dyDescent="0.2">
      <c r="J696" s="11"/>
      <c r="K696" s="13"/>
      <c r="M696" s="13"/>
      <c r="O696" s="13"/>
      <c r="Q696" s="13"/>
    </row>
    <row r="697" spans="10:17" x14ac:dyDescent="0.2">
      <c r="J697" s="11"/>
      <c r="K697" s="13"/>
      <c r="M697" s="13"/>
      <c r="O697" s="13"/>
      <c r="Q697" s="13"/>
    </row>
    <row r="698" spans="10:17" x14ac:dyDescent="0.2">
      <c r="J698" s="11"/>
      <c r="K698" s="13"/>
      <c r="M698" s="13"/>
      <c r="O698" s="13"/>
      <c r="Q698" s="13"/>
    </row>
    <row r="699" spans="10:17" x14ac:dyDescent="0.2">
      <c r="J699" s="11"/>
      <c r="K699" s="13"/>
      <c r="M699" s="13"/>
      <c r="O699" s="13"/>
      <c r="Q699" s="13"/>
    </row>
    <row r="700" spans="10:17" x14ac:dyDescent="0.2">
      <c r="J700" s="11"/>
      <c r="K700" s="13"/>
      <c r="M700" s="13"/>
      <c r="O700" s="13"/>
      <c r="Q700" s="13"/>
    </row>
    <row r="701" spans="10:17" x14ac:dyDescent="0.2">
      <c r="J701" s="11"/>
      <c r="K701" s="13"/>
      <c r="M701" s="13"/>
      <c r="O701" s="13"/>
      <c r="Q701" s="13"/>
    </row>
    <row r="702" spans="10:17" x14ac:dyDescent="0.2">
      <c r="J702" s="11"/>
      <c r="K702" s="13"/>
      <c r="M702" s="13"/>
      <c r="O702" s="13"/>
      <c r="Q702" s="13"/>
    </row>
    <row r="703" spans="10:17" x14ac:dyDescent="0.2">
      <c r="J703" s="11"/>
      <c r="K703" s="13"/>
      <c r="M703" s="13"/>
      <c r="O703" s="13"/>
      <c r="Q703" s="13"/>
    </row>
    <row r="704" spans="10:17" x14ac:dyDescent="0.2">
      <c r="J704" s="11"/>
      <c r="K704" s="13"/>
      <c r="M704" s="13"/>
      <c r="O704" s="13"/>
      <c r="Q704" s="13"/>
    </row>
    <row r="705" spans="10:17" x14ac:dyDescent="0.2">
      <c r="J705" s="11"/>
      <c r="K705" s="13"/>
      <c r="M705" s="13"/>
      <c r="O705" s="13"/>
      <c r="Q705" s="13"/>
    </row>
    <row r="706" spans="10:17" x14ac:dyDescent="0.2">
      <c r="J706" s="11"/>
      <c r="K706" s="13"/>
      <c r="M706" s="13"/>
      <c r="O706" s="13"/>
      <c r="Q706" s="13"/>
    </row>
    <row r="707" spans="10:17" x14ac:dyDescent="0.2">
      <c r="J707" s="11"/>
      <c r="K707" s="13"/>
      <c r="M707" s="13"/>
      <c r="O707" s="13"/>
      <c r="Q707" s="13"/>
    </row>
    <row r="708" spans="10:17" x14ac:dyDescent="0.2">
      <c r="J708" s="11"/>
      <c r="K708" s="13"/>
      <c r="M708" s="13"/>
      <c r="O708" s="13"/>
      <c r="Q708" s="13"/>
    </row>
    <row r="709" spans="10:17" x14ac:dyDescent="0.2">
      <c r="J709" s="11"/>
      <c r="K709" s="13"/>
      <c r="M709" s="13"/>
      <c r="O709" s="13"/>
      <c r="Q709" s="13"/>
    </row>
    <row r="710" spans="10:17" x14ac:dyDescent="0.2">
      <c r="J710" s="11"/>
      <c r="K710" s="13"/>
      <c r="M710" s="13"/>
      <c r="O710" s="13"/>
      <c r="Q710" s="13"/>
    </row>
    <row r="711" spans="10:17" x14ac:dyDescent="0.2">
      <c r="J711" s="11"/>
      <c r="K711" s="13"/>
      <c r="M711" s="13"/>
      <c r="O711" s="13"/>
      <c r="Q711" s="13"/>
    </row>
    <row r="712" spans="10:17" x14ac:dyDescent="0.2">
      <c r="J712" s="11"/>
      <c r="K712" s="13"/>
      <c r="M712" s="13"/>
      <c r="O712" s="13"/>
      <c r="Q712" s="13"/>
    </row>
    <row r="713" spans="10:17" x14ac:dyDescent="0.2">
      <c r="J713" s="11"/>
      <c r="K713" s="13"/>
      <c r="M713" s="13"/>
      <c r="O713" s="13"/>
      <c r="Q713" s="13"/>
    </row>
    <row r="714" spans="10:17" x14ac:dyDescent="0.2">
      <c r="J714" s="11"/>
      <c r="K714" s="13"/>
      <c r="M714" s="13"/>
      <c r="O714" s="13"/>
      <c r="Q714" s="13"/>
    </row>
    <row r="715" spans="10:17" x14ac:dyDescent="0.2">
      <c r="J715" s="11"/>
      <c r="K715" s="13"/>
      <c r="M715" s="13"/>
      <c r="O715" s="13"/>
      <c r="Q715" s="13"/>
    </row>
    <row r="716" spans="10:17" x14ac:dyDescent="0.2">
      <c r="J716" s="11"/>
      <c r="K716" s="13"/>
      <c r="M716" s="13"/>
      <c r="O716" s="13"/>
      <c r="Q716" s="13"/>
    </row>
    <row r="717" spans="10:17" x14ac:dyDescent="0.2">
      <c r="J717" s="11"/>
      <c r="K717" s="13"/>
      <c r="M717" s="13"/>
      <c r="O717" s="13"/>
      <c r="Q717" s="13"/>
    </row>
    <row r="718" spans="10:17" x14ac:dyDescent="0.2">
      <c r="J718" s="11"/>
      <c r="K718" s="13"/>
      <c r="M718" s="13"/>
      <c r="O718" s="13"/>
      <c r="Q718" s="13"/>
    </row>
    <row r="719" spans="10:17" x14ac:dyDescent="0.2">
      <c r="J719" s="11"/>
      <c r="K719" s="13"/>
      <c r="M719" s="13"/>
      <c r="O719" s="13"/>
      <c r="Q719" s="13"/>
    </row>
    <row r="720" spans="10:17" x14ac:dyDescent="0.2">
      <c r="J720" s="11"/>
      <c r="K720" s="13"/>
      <c r="M720" s="13"/>
      <c r="O720" s="13"/>
      <c r="Q720" s="13"/>
    </row>
    <row r="721" spans="10:17" x14ac:dyDescent="0.2">
      <c r="J721" s="11"/>
      <c r="K721" s="13"/>
      <c r="M721" s="13"/>
      <c r="O721" s="13"/>
      <c r="Q721" s="13"/>
    </row>
    <row r="722" spans="10:17" x14ac:dyDescent="0.2">
      <c r="J722" s="11"/>
      <c r="K722" s="13"/>
      <c r="M722" s="13"/>
      <c r="O722" s="13"/>
      <c r="Q722" s="13"/>
    </row>
    <row r="723" spans="10:17" x14ac:dyDescent="0.2">
      <c r="J723" s="11"/>
      <c r="K723" s="13"/>
      <c r="M723" s="13"/>
      <c r="O723" s="13"/>
      <c r="Q723" s="13"/>
    </row>
    <row r="724" spans="10:17" x14ac:dyDescent="0.2">
      <c r="J724" s="11"/>
      <c r="K724" s="13"/>
      <c r="M724" s="13"/>
      <c r="O724" s="13"/>
      <c r="Q724" s="13"/>
    </row>
    <row r="725" spans="10:17" x14ac:dyDescent="0.2">
      <c r="J725" s="11"/>
      <c r="K725" s="13"/>
      <c r="M725" s="13"/>
      <c r="O725" s="13"/>
      <c r="Q725" s="13"/>
    </row>
    <row r="726" spans="10:17" x14ac:dyDescent="0.2">
      <c r="J726" s="11"/>
      <c r="K726" s="13"/>
      <c r="M726" s="13"/>
      <c r="O726" s="13"/>
      <c r="Q726" s="13"/>
    </row>
    <row r="727" spans="10:17" x14ac:dyDescent="0.2">
      <c r="J727" s="11"/>
      <c r="K727" s="13"/>
      <c r="M727" s="13"/>
      <c r="O727" s="13"/>
      <c r="Q727" s="13"/>
    </row>
    <row r="728" spans="10:17" x14ac:dyDescent="0.2">
      <c r="J728" s="11"/>
      <c r="K728" s="13"/>
      <c r="M728" s="13"/>
      <c r="O728" s="13"/>
      <c r="Q728" s="13"/>
    </row>
    <row r="729" spans="10:17" x14ac:dyDescent="0.2">
      <c r="J729" s="11"/>
      <c r="K729" s="13"/>
      <c r="M729" s="13"/>
      <c r="O729" s="13"/>
      <c r="Q729" s="13"/>
    </row>
    <row r="730" spans="10:17" x14ac:dyDescent="0.2">
      <c r="J730" s="11"/>
      <c r="K730" s="13"/>
      <c r="M730" s="13"/>
      <c r="O730" s="13"/>
      <c r="Q730" s="13"/>
    </row>
    <row r="731" spans="10:17" x14ac:dyDescent="0.2">
      <c r="J731" s="11"/>
      <c r="K731" s="13"/>
      <c r="M731" s="13"/>
      <c r="O731" s="13"/>
      <c r="Q731" s="13"/>
    </row>
    <row r="732" spans="10:17" x14ac:dyDescent="0.2">
      <c r="J732" s="11"/>
      <c r="K732" s="13"/>
      <c r="M732" s="13"/>
      <c r="O732" s="13"/>
      <c r="Q732" s="13"/>
    </row>
    <row r="733" spans="10:17" x14ac:dyDescent="0.2">
      <c r="J733" s="11"/>
      <c r="K733" s="13"/>
      <c r="M733" s="13"/>
      <c r="O733" s="13"/>
      <c r="Q733" s="13"/>
    </row>
    <row r="734" spans="10:17" x14ac:dyDescent="0.2">
      <c r="J734" s="11"/>
      <c r="K734" s="13"/>
      <c r="M734" s="13"/>
      <c r="O734" s="13"/>
      <c r="Q734" s="13"/>
    </row>
    <row r="735" spans="10:17" x14ac:dyDescent="0.2">
      <c r="J735" s="11"/>
      <c r="K735" s="13"/>
      <c r="M735" s="13"/>
      <c r="O735" s="13"/>
      <c r="Q735" s="13"/>
    </row>
    <row r="736" spans="10:17" x14ac:dyDescent="0.2">
      <c r="J736" s="11"/>
      <c r="K736" s="13"/>
      <c r="M736" s="13"/>
      <c r="O736" s="13"/>
      <c r="Q736" s="13"/>
    </row>
    <row r="737" spans="10:17" x14ac:dyDescent="0.2">
      <c r="J737" s="11"/>
      <c r="K737" s="13"/>
      <c r="M737" s="13"/>
      <c r="O737" s="13"/>
      <c r="Q737" s="13"/>
    </row>
    <row r="738" spans="10:17" x14ac:dyDescent="0.2">
      <c r="J738" s="11"/>
      <c r="K738" s="13"/>
      <c r="M738" s="13"/>
      <c r="O738" s="13"/>
      <c r="Q738" s="13"/>
    </row>
    <row r="739" spans="10:17" x14ac:dyDescent="0.2">
      <c r="J739" s="11"/>
      <c r="K739" s="13"/>
      <c r="M739" s="13"/>
      <c r="O739" s="13"/>
      <c r="Q739" s="13"/>
    </row>
    <row r="740" spans="10:17" x14ac:dyDescent="0.2">
      <c r="J740" s="11"/>
      <c r="K740" s="13"/>
      <c r="M740" s="13"/>
      <c r="O740" s="13"/>
      <c r="Q740" s="13"/>
    </row>
    <row r="741" spans="10:17" x14ac:dyDescent="0.2">
      <c r="J741" s="11"/>
      <c r="K741" s="13"/>
      <c r="M741" s="13"/>
      <c r="O741" s="13"/>
      <c r="Q741" s="13"/>
    </row>
    <row r="742" spans="10:17" x14ac:dyDescent="0.2">
      <c r="J742" s="11"/>
      <c r="K742" s="13"/>
      <c r="M742" s="13"/>
      <c r="O742" s="13"/>
      <c r="Q742" s="13"/>
    </row>
    <row r="743" spans="10:17" x14ac:dyDescent="0.2">
      <c r="J743" s="11"/>
      <c r="K743" s="13"/>
      <c r="M743" s="13"/>
      <c r="O743" s="13"/>
      <c r="Q743" s="13"/>
    </row>
    <row r="744" spans="10:17" x14ac:dyDescent="0.2">
      <c r="J744" s="11"/>
      <c r="K744" s="13"/>
      <c r="M744" s="13"/>
      <c r="O744" s="13"/>
      <c r="Q744" s="13"/>
    </row>
    <row r="745" spans="10:17" x14ac:dyDescent="0.2">
      <c r="J745" s="11"/>
      <c r="K745" s="13"/>
      <c r="M745" s="13"/>
      <c r="O745" s="13"/>
      <c r="Q745" s="13"/>
    </row>
    <row r="746" spans="10:17" x14ac:dyDescent="0.2">
      <c r="J746" s="11"/>
      <c r="K746" s="13"/>
      <c r="M746" s="13"/>
      <c r="O746" s="13"/>
      <c r="Q746" s="13"/>
    </row>
    <row r="747" spans="10:17" x14ac:dyDescent="0.2">
      <c r="J747" s="11"/>
      <c r="K747" s="13"/>
      <c r="M747" s="13"/>
      <c r="O747" s="13"/>
      <c r="Q747" s="13"/>
    </row>
    <row r="748" spans="10:17" x14ac:dyDescent="0.2">
      <c r="J748" s="11"/>
      <c r="K748" s="13"/>
      <c r="M748" s="13"/>
      <c r="O748" s="13"/>
      <c r="Q748" s="13"/>
    </row>
    <row r="749" spans="10:17" x14ac:dyDescent="0.2">
      <c r="J749" s="11"/>
      <c r="K749" s="13"/>
      <c r="M749" s="13"/>
      <c r="O749" s="13"/>
      <c r="Q749" s="13"/>
    </row>
    <row r="750" spans="10:17" x14ac:dyDescent="0.2">
      <c r="J750" s="11"/>
      <c r="K750" s="13"/>
      <c r="M750" s="13"/>
      <c r="O750" s="13"/>
      <c r="Q750" s="13"/>
    </row>
    <row r="751" spans="10:17" x14ac:dyDescent="0.2">
      <c r="J751" s="11"/>
      <c r="K751" s="13"/>
      <c r="M751" s="13"/>
      <c r="O751" s="13"/>
      <c r="Q751" s="13"/>
    </row>
    <row r="752" spans="10:17" x14ac:dyDescent="0.2">
      <c r="J752" s="11"/>
      <c r="K752" s="13"/>
      <c r="M752" s="13"/>
      <c r="O752" s="13"/>
      <c r="Q752" s="13"/>
    </row>
    <row r="753" spans="10:17" x14ac:dyDescent="0.2">
      <c r="J753" s="11"/>
      <c r="K753" s="13"/>
      <c r="M753" s="13"/>
      <c r="O753" s="13"/>
      <c r="Q753" s="13"/>
    </row>
    <row r="754" spans="10:17" x14ac:dyDescent="0.2">
      <c r="J754" s="11"/>
      <c r="K754" s="13"/>
      <c r="M754" s="13"/>
      <c r="O754" s="13"/>
      <c r="Q754" s="13"/>
    </row>
    <row r="755" spans="10:17" x14ac:dyDescent="0.2">
      <c r="J755" s="11"/>
      <c r="K755" s="13"/>
      <c r="M755" s="13"/>
      <c r="O755" s="13"/>
      <c r="Q755" s="13"/>
    </row>
    <row r="756" spans="10:17" x14ac:dyDescent="0.2">
      <c r="J756" s="11"/>
      <c r="K756" s="13"/>
      <c r="M756" s="13"/>
      <c r="O756" s="13"/>
      <c r="Q756" s="13"/>
    </row>
    <row r="757" spans="10:17" x14ac:dyDescent="0.2">
      <c r="J757" s="11"/>
      <c r="K757" s="13"/>
      <c r="M757" s="13"/>
      <c r="O757" s="13"/>
      <c r="Q757" s="13"/>
    </row>
    <row r="758" spans="10:17" x14ac:dyDescent="0.2">
      <c r="J758" s="11"/>
      <c r="K758" s="13"/>
      <c r="M758" s="13"/>
      <c r="O758" s="13"/>
      <c r="Q758" s="13"/>
    </row>
    <row r="759" spans="10:17" x14ac:dyDescent="0.2">
      <c r="J759" s="11"/>
      <c r="K759" s="13"/>
      <c r="M759" s="13"/>
      <c r="O759" s="13"/>
      <c r="Q759" s="13"/>
    </row>
    <row r="760" spans="10:17" x14ac:dyDescent="0.2">
      <c r="J760" s="11"/>
      <c r="K760" s="13"/>
      <c r="M760" s="13"/>
      <c r="O760" s="13"/>
      <c r="Q760" s="13"/>
    </row>
    <row r="761" spans="10:17" x14ac:dyDescent="0.2">
      <c r="J761" s="11"/>
      <c r="K761" s="13"/>
      <c r="M761" s="13"/>
      <c r="O761" s="13"/>
      <c r="Q761" s="13"/>
    </row>
    <row r="762" spans="10:17" x14ac:dyDescent="0.2">
      <c r="J762" s="11"/>
      <c r="K762" s="13"/>
      <c r="M762" s="13"/>
      <c r="O762" s="13"/>
      <c r="Q762" s="13"/>
    </row>
    <row r="763" spans="10:17" x14ac:dyDescent="0.2">
      <c r="J763" s="11"/>
      <c r="K763" s="13"/>
      <c r="M763" s="13"/>
      <c r="O763" s="13"/>
      <c r="Q763" s="13"/>
    </row>
    <row r="764" spans="10:17" x14ac:dyDescent="0.2">
      <c r="J764" s="11"/>
      <c r="K764" s="13"/>
      <c r="M764" s="13"/>
      <c r="O764" s="13"/>
      <c r="Q764" s="13"/>
    </row>
    <row r="765" spans="10:17" x14ac:dyDescent="0.2">
      <c r="J765" s="11"/>
      <c r="K765" s="13"/>
      <c r="M765" s="13"/>
      <c r="O765" s="13"/>
      <c r="Q765" s="13"/>
    </row>
  </sheetData>
  <autoFilter ref="B6:P29" xr:uid="{00000000-0001-0000-0000-000000000000}"/>
  <sortState xmlns:xlrd2="http://schemas.microsoft.com/office/spreadsheetml/2017/richdata2" ref="B31:Q50">
    <sortCondition ref="D31:D50"/>
    <sortCondition descending="1" ref="Q31:Q50"/>
  </sortState>
  <phoneticPr fontId="1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C1B0D-833D-4117-909A-3A8DFC7DAB3F}">
  <dimension ref="A1:AQ40"/>
  <sheetViews>
    <sheetView workbookViewId="0"/>
  </sheetViews>
  <sheetFormatPr baseColWidth="10" defaultColWidth="8.83203125" defaultRowHeight="15" x14ac:dyDescent="0.2"/>
  <cols>
    <col min="1" max="1" width="26.33203125" customWidth="1"/>
    <col min="2" max="3" width="15" customWidth="1"/>
    <col min="6" max="6" width="11.1640625" customWidth="1"/>
    <col min="9" max="9" width="26.33203125" customWidth="1"/>
    <col min="10" max="11" width="15" customWidth="1"/>
    <col min="17" max="17" width="26.33203125" customWidth="1"/>
    <col min="18" max="19" width="15" customWidth="1"/>
    <col min="26" max="26" width="26.33203125" customWidth="1"/>
    <col min="27" max="28" width="15" customWidth="1"/>
    <col min="33" max="33" width="26.33203125" customWidth="1"/>
    <col min="34" max="35" width="15" customWidth="1"/>
    <col min="42" max="42" width="26.33203125" customWidth="1"/>
    <col min="43" max="44" width="15" customWidth="1"/>
  </cols>
  <sheetData>
    <row r="1" spans="1:43" x14ac:dyDescent="0.2">
      <c r="A1" s="4" t="s">
        <v>44</v>
      </c>
      <c r="B1" s="5" t="s">
        <v>45</v>
      </c>
      <c r="I1" s="4" t="s">
        <v>44</v>
      </c>
      <c r="J1" s="5" t="s">
        <v>45</v>
      </c>
      <c r="Q1" s="6" t="s">
        <v>46</v>
      </c>
      <c r="R1" s="6" t="s">
        <v>47</v>
      </c>
      <c r="S1" s="6" t="s">
        <v>48</v>
      </c>
      <c r="Z1" s="4" t="s">
        <v>4</v>
      </c>
      <c r="AA1" s="4" t="s">
        <v>47</v>
      </c>
      <c r="AB1" s="4" t="s">
        <v>48</v>
      </c>
      <c r="AG1" s="6" t="s">
        <v>46</v>
      </c>
      <c r="AH1" s="6" t="s">
        <v>47</v>
      </c>
      <c r="AI1" s="6" t="s">
        <v>48</v>
      </c>
      <c r="AP1" s="6" t="s">
        <v>46</v>
      </c>
      <c r="AQ1" s="6" t="s">
        <v>49</v>
      </c>
    </row>
    <row r="2" spans="1:43" x14ac:dyDescent="0.2">
      <c r="A2" s="2" t="s">
        <v>50</v>
      </c>
      <c r="B2" s="3">
        <f>SUMIF('2026 value tracker'!K:K, "&lt;&gt;",'2026 value tracker'!K:K)/2</f>
        <v>1639950.0159583334</v>
      </c>
      <c r="I2" s="8" t="s">
        <v>50</v>
      </c>
      <c r="J2" s="9">
        <f>SUMIFS('2026 value tracker'!K:K,'2026 value tracker'!H:H,"Completed")</f>
        <v>619304</v>
      </c>
      <c r="Q2" t="s">
        <v>51</v>
      </c>
      <c r="R2" s="1">
        <f>SUMIFS('2026 value tracker'!K:K,'2026 value tracker'!D:D,"Corporate services",'2026 value tracker'!H:H,"Completed")+SUMIFS('2026 value tracker'!M:M,'2026 value tracker'!D:D,"Corporate services",'2026 value tracker'!H:H,"Completed")+SUMIFS('2026 value tracker'!O:O,'2026 value tracker'!D:D,"Corporate services",'2026 value tracker'!H:H,"Completed")</f>
        <v>197417</v>
      </c>
      <c r="S2" s="1">
        <f>SUMIFS('2026 value tracker'!L:L,'2026 value tracker'!D:D,"Corporate services",'2026 value tracker'!H:H,"Completed")+SUMIFS('2026 value tracker'!N:N,'2026 value tracker'!D:D,"Corporate services",'2026 value tracker'!H:H,"Completed")+SUMIFS('2026 value tracker'!P:P,'2026 value tracker'!D:D,"Corporate services",'2026 value tracker'!H:H,"Completed")</f>
        <v>18583</v>
      </c>
      <c r="Z2" s="2" t="s">
        <v>40</v>
      </c>
      <c r="AA2" s="3">
        <f>SUMIFS('2026 value tracker'!K:K,'2026 value tracker'!H:H,"Planned")+SUMIFS('2026 value tracker'!M:M,'2026 value tracker'!H:H,"Planned")+SUMIFS('2026 value tracker'!O:O,'2026 value tracker'!H:H,"Planned")</f>
        <v>1299954.7819166668</v>
      </c>
      <c r="AB2" s="3">
        <f>SUMIFS('2026 value tracker'!L:L,'2026 value tracker'!H:H,"Planned")+SUMIFS('2026 value tracker'!N:N,'2026 value tracker'!H:H,"Planned")+SUMIFS('2026 value tracker'!P:P,'2026 value tracker'!H:H,"Planned")</f>
        <v>0</v>
      </c>
      <c r="AG2" t="s">
        <v>51</v>
      </c>
      <c r="AH2" s="1">
        <f>SUMIFS('2026 value tracker'!K:K,'2026 value tracker'!D:D,"Corporate services")+SUMIFS('2026 value tracker'!M:M,'2026 value tracker'!D:D,"Corporate services")+SUMIFS('2026 value tracker'!O:O,'2026 value tracker'!D:D,"Corporate services")</f>
        <v>2422039.6</v>
      </c>
      <c r="AI2" s="1">
        <f>SUMIFS('2026 value tracker'!L:L,'2026 value tracker'!D:D,"Corporate services")+SUMIFS('2026 value tracker'!N:N,'2026 value tracker'!D:D,"Corporate services")+SUMIFS('2026 value tracker'!P:P,'2026 value tracker'!D:D,"Corporate services")</f>
        <v>18583</v>
      </c>
      <c r="AP2" t="s">
        <v>51</v>
      </c>
      <c r="AQ2" s="1">
        <f>AH2+AI2</f>
        <v>2440622.6</v>
      </c>
    </row>
    <row r="3" spans="1:43" x14ac:dyDescent="0.2">
      <c r="A3" s="2" t="s">
        <v>52</v>
      </c>
      <c r="B3" s="3">
        <f>SUMIF('2026 value tracker'!L:L, "&lt;&gt;",'2026 value tracker'!L:L)/2</f>
        <v>1048721</v>
      </c>
      <c r="I3" s="8" t="s">
        <v>52</v>
      </c>
      <c r="J3" s="9">
        <f>SUMIFS('2026 value tracker'!L:L,'2026 value tracker'!H:H,"Completed")</f>
        <v>110311</v>
      </c>
      <c r="Q3" t="s">
        <v>19</v>
      </c>
      <c r="R3" s="1">
        <f>SUMIFS('2026 value tracker'!K:K,'2026 value tracker'!D:D,"Facilities",'2026 value tracker'!H:H,"Completed")+SUMIFS('2026 value tracker'!M:M,'2026 value tracker'!D:D,"Facilities",'2026 value tracker'!H:H,"Completed")+SUMIFS('2026 value tracker'!O:O,'2026 value tracker'!D:D,"Facilities",'2026 value tracker'!H:H,"Completed")</f>
        <v>0</v>
      </c>
      <c r="S3" s="1">
        <f>SUMIFS('2026 value tracker'!L:L,'2026 value tracker'!E:E,"Facilities",'2026 value tracker'!I:I,"Completed")+SUMIFS('2026 value tracker'!N:N,'2026 value tracker'!E:E,"Facilities",'2026 value tracker'!I:I,"Completed")+SUMIFS('2026 value tracker'!P:P,'2026 value tracker'!E:E,"Facilities",'2026 value tracker'!I:I,"Completed")</f>
        <v>0</v>
      </c>
      <c r="Z3" s="2" t="s">
        <v>15</v>
      </c>
      <c r="AA3" s="3">
        <f>SUMIFS('2026 value tracker'!K:K,'2026 value tracker'!H:H,"In progress")+SUMIFS('2026 value tracker'!M:M,'2026 value tracker'!H:H,"In progress")+SUMIFS('2026 value tracker'!O:O,'2026 value tracker'!H:H,"In progress")</f>
        <v>2251889.6999999997</v>
      </c>
      <c r="AB3" s="3">
        <f>SUMIFS('2026 value tracker'!L:L,'2026 value tracker'!H:H,"In progress")+SUMIFS('2026 value tracker'!N:N,'2026 value tracker'!H:H,"In progress")</f>
        <v>659512</v>
      </c>
      <c r="AG3" t="s">
        <v>19</v>
      </c>
      <c r="AH3" s="1">
        <f>SUMIFS('2026 value tracker'!K:K,'2026 value tracker'!D:D,"Facilities")+SUMIFS('2026 value tracker'!M:M,'2026 value tracker'!D:D,"Facilities")+SUMIFS('2026 value tracker'!O:O,'2026 value tracker'!D:D,"Facilities")</f>
        <v>919804</v>
      </c>
      <c r="AI3" s="1">
        <f>SUMIFS('2026 value tracker'!L:L,'2026 value tracker'!D:D,"Facilities")+SUMIFS('2026 value tracker'!N:N,'2026 value tracker'!D:D,"Facilities")+SUMIFS('2026 value tracker'!P:P,'2026 value tracker'!D:D,"Facilities")</f>
        <v>0</v>
      </c>
      <c r="AP3" t="s">
        <v>19</v>
      </c>
      <c r="AQ3" s="1">
        <f>+AH3+AI3</f>
        <v>919804</v>
      </c>
    </row>
    <row r="4" spans="1:43" x14ac:dyDescent="0.2">
      <c r="A4" s="2" t="s">
        <v>53</v>
      </c>
      <c r="B4" s="3">
        <f>SUMIF('2026 value tracker'!M:M, "&lt;&gt;",'2026 value tracker'!M:M)/2</f>
        <v>1991502.0159583332</v>
      </c>
      <c r="I4" s="8" t="s">
        <v>53</v>
      </c>
      <c r="J4" s="9">
        <f>SUMIFS('2026 value tracker'!M:M,'2026 value tracker'!H:H,"Completed")</f>
        <v>165042</v>
      </c>
      <c r="Q4" t="s">
        <v>26</v>
      </c>
      <c r="R4" s="1">
        <f>SUMIFS('2026 value tracker'!K:K,'2026 value tracker'!D:D,"Internet &amp; comm technology",'2026 value tracker'!H:H,"Completed")+SUMIFS('2026 value tracker'!M:M,'2026 value tracker'!D:D,"Internet &amp; comm technology",'2026 value tracker'!H:H,"Completed")+SUMIFS('2026 value tracker'!O:O,'2026 value tracker'!D:D,"Internet &amp; comm technology",'2026 value tracker'!H:H,"Completed")</f>
        <v>625492</v>
      </c>
      <c r="S4" s="1">
        <f>SUMIFS('2026 value tracker'!L:L,'2026 value tracker'!D:D,"Internet &amp; comm technology",'2026 value tracker'!H:H,"Completed")+SUMIFS('2026 value tracker'!N:N,'2026 value tracker'!D:D,"Internet &amp; comm technology",'2026 value tracker'!H:H,"Completed")+SUMIFS('2026 value tracker'!P:P,'2026 value tracker'!D:D,"Internet &amp; comm technology",'2026 value tracker'!H:H,"Completed")</f>
        <v>91728</v>
      </c>
      <c r="Z4" s="2" t="s">
        <v>63</v>
      </c>
      <c r="AA4" s="3">
        <f>SUMIFS('2026 value tracker'!K:K,'2026 value tracker'!H:H,"On hold")+SUMIFS('2026 value tracker'!M:M,'2026 value tracker'!H:H,"On hold")+SUMIFS('2026 value tracker'!O:O,'2026 value tracker'!H:H,"On hold")</f>
        <v>54804</v>
      </c>
      <c r="AB4" s="3">
        <f>SUMIFS('2026 value tracker'!L:L,'2026 value tracker'!H:H,"On hold")+SUMIFS('2026 value tracker'!N:N,'2026 value tracker'!H:H,"On hold")+SUMIFS('2026 value tracker'!P:P,'2026 value tracker'!H:H,"On hold")</f>
        <v>0</v>
      </c>
      <c r="AG4" t="s">
        <v>26</v>
      </c>
      <c r="AH4" s="1">
        <f>SUMIFS('2026 value tracker'!K:K,'2026 value tracker'!D:D,"Internet &amp; comm technology")+SUMIFS('2026 value tracker'!M:M,'2026 value tracker'!D:D,"Internet &amp; comm technology")+SUMIFS('2026 value tracker'!O:O,'2026 value tracker'!D:D,"Internet &amp; comm technology")</f>
        <v>807713.88191666664</v>
      </c>
      <c r="AI4" s="1">
        <f>SUMIFS('2026 value tracker'!L:L,'2026 value tracker'!D:D,"Internet &amp; comm technology")+SUMIFS('2026 value tracker'!N:N,'2026 value tracker'!D:D,"Internet &amp; comm technology")+SUMIFS('2026 value tracker'!P:P,'2026 value tracker'!D:D,"Internet &amp; comm technology")</f>
        <v>751240</v>
      </c>
      <c r="AP4" t="s">
        <v>26</v>
      </c>
      <c r="AQ4" s="1">
        <f>+AH4+AI4</f>
        <v>1558953.8819166666</v>
      </c>
    </row>
    <row r="5" spans="1:43" x14ac:dyDescent="0.2">
      <c r="A5" s="2" t="s">
        <v>54</v>
      </c>
      <c r="B5" s="3">
        <f>SUMIF('2026 value tracker'!N:N, "&lt;&gt;",'2026 value tracker'!N:N)/2</f>
        <v>9512</v>
      </c>
      <c r="I5" s="8" t="s">
        <v>54</v>
      </c>
      <c r="J5" s="9">
        <f>SUMIFS('2026 value tracker'!N:N,'2026 value tracker'!H:H,"Completed")</f>
        <v>0</v>
      </c>
      <c r="Q5" t="s">
        <v>55</v>
      </c>
      <c r="R5" s="1">
        <f>SUMIFS('2026 value tracker'!K:K,'2026 value tracker'!D:D,"Technical goods &amp; services",'2026 value tracker'!H:H,"Completed")+SUMIFS('2026 value tracker'!M:M,'2026 value tracker'!D:D,"Technical goods &amp; services",'2026 value tracker'!H:H,"Completed")+SUMIFS('2026 value tracker'!O:O,'2026 value tracker'!D:D,"Technical goods &amp; services",'2026 value tracker'!H:H,"Completed")</f>
        <v>0</v>
      </c>
      <c r="S5" s="1">
        <f>SUMIFS('2026 value tracker'!L:L,'2026 value tracker'!E:E,"Technical goods &amp; services",'2026 value tracker'!I:I,"Completed")+SUMIFS('2026 value tracker'!N:N,'2026 value tracker'!E:E,"Technical goods &amp; services",'2026 value tracker'!I:I,"Completed")+SUMIFS('2026 value tracker'!P:P,'2026 value tracker'!E:E,"Technical goods &amp; services",'2026 value tracker'!I:I,"Completed")</f>
        <v>0</v>
      </c>
      <c r="Z5" s="2" t="s">
        <v>35</v>
      </c>
      <c r="AA5" s="3">
        <f>SUMIFS('2026 value tracker'!K:K,'2026 value tracker'!H:H,"Completed")+SUMIFS('2026 value tracker'!M:M,'2026 value tracker'!H:H,"Completed")+SUMIFS('2026 value tracker'!O:O,'2026 value tracker'!H:H,"Completed")</f>
        <v>822909</v>
      </c>
      <c r="AB5" s="3">
        <f>SUMIFS('2026 value tracker'!L:L,'2026 value tracker'!H:H,"Completed")+SUMIFS('2026 value tracker'!N:N,'2026 value tracker'!H:H,"Completed")+SUMIFS('2026 value tracker'!P:P,'2026 value tracker'!H:H,"Completed")</f>
        <v>110311</v>
      </c>
      <c r="AG5" t="s">
        <v>55</v>
      </c>
      <c r="AH5" s="1">
        <f>SUMIFS('2026 value tracker'!K:K,'2026 value tracker'!D:D,"Technical goods &amp; services")+SUMIFS('2026 value tracker'!M:M,'2026 value tracker'!D:D,"Technical goods &amp; services")+SUMIFS('2026 value tracker'!O:O,'2026 value tracker'!D:D,"Technical goods &amp; services")</f>
        <v>280000</v>
      </c>
      <c r="AI5" s="1">
        <f>SUMIFS('2026 value tracker'!L:L,'2026 value tracker'!D:D,"Technical goods &amp; services")+SUMIFS('2026 value tracker'!N:N,'2026 value tracker'!D:D,"Technical goods &amp; services")+SUMIFS('2026 value tracker'!P:P,'2026 value tracker'!D:D,"Technical goods &amp; services")</f>
        <v>0</v>
      </c>
      <c r="AP5" t="s">
        <v>55</v>
      </c>
      <c r="AQ5" s="1">
        <f>+AH5+AI5</f>
        <v>280000</v>
      </c>
    </row>
    <row r="6" spans="1:43" x14ac:dyDescent="0.2">
      <c r="A6" s="2" t="s">
        <v>64</v>
      </c>
      <c r="B6" s="3">
        <f>SUMIF('2026 value tracker'!O:O, "&lt;&gt;",'2026 value tracker'!O:O)/2</f>
        <v>38563</v>
      </c>
      <c r="I6" s="8" t="s">
        <v>64</v>
      </c>
      <c r="J6" s="9">
        <f>SUMIFS('2026 value tracker'!O:O,'2026 value tracker'!H:H,"Completed")</f>
        <v>38563</v>
      </c>
    </row>
    <row r="7" spans="1:43" x14ac:dyDescent="0.2">
      <c r="A7" s="2" t="s">
        <v>65</v>
      </c>
      <c r="B7" s="3">
        <f>SUMIF('2026 value tracker'!P:P, "&lt;&gt;",'2026 value tracker'!P:P)/2</f>
        <v>0</v>
      </c>
      <c r="I7" s="8" t="s">
        <v>65</v>
      </c>
      <c r="J7" s="9">
        <f>SUMIFS('2026 value tracker'!P:P,'2026 value tracker'!H:H,"Completed")</f>
        <v>0</v>
      </c>
    </row>
    <row r="8" spans="1:43" x14ac:dyDescent="0.2">
      <c r="A8" s="2" t="s">
        <v>49</v>
      </c>
      <c r="B8" s="3">
        <f>-SUM(B2:B7)</f>
        <v>-4728248.0319166668</v>
      </c>
      <c r="I8" s="8" t="s">
        <v>49</v>
      </c>
      <c r="J8" s="1">
        <f>-SUM(J2:J7)</f>
        <v>-933220</v>
      </c>
    </row>
    <row r="9" spans="1:43" x14ac:dyDescent="0.2">
      <c r="A9" s="2"/>
      <c r="B9" s="3"/>
      <c r="I9" s="8"/>
      <c r="J9" s="1"/>
    </row>
    <row r="11" spans="1:43" ht="19" x14ac:dyDescent="0.25">
      <c r="B11" s="7"/>
    </row>
    <row r="36" spans="10:11" x14ac:dyDescent="0.2">
      <c r="J36" s="1"/>
      <c r="K36" s="1"/>
    </row>
    <row r="37" spans="10:11" x14ac:dyDescent="0.2">
      <c r="J37" s="1"/>
      <c r="K37" s="1"/>
    </row>
    <row r="38" spans="10:11" x14ac:dyDescent="0.2">
      <c r="J38" s="1"/>
      <c r="K38" s="1"/>
    </row>
    <row r="39" spans="10:11" x14ac:dyDescent="0.2">
      <c r="J39" s="1"/>
      <c r="K39" s="1"/>
    </row>
    <row r="40" spans="10:11" x14ac:dyDescent="0.2">
      <c r="K40" s="1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F252500FBE2C4DB42C8C36913E8F7B" ma:contentTypeVersion="16" ma:contentTypeDescription="Create a new document." ma:contentTypeScope="" ma:versionID="049b7618ec3d37120e330fe4662ec88f">
  <xsd:schema xmlns:xsd="http://www.w3.org/2001/XMLSchema" xmlns:xs="http://www.w3.org/2001/XMLSchema" xmlns:p="http://schemas.microsoft.com/office/2006/metadata/properties" xmlns:ns2="fd08a661-caea-4db3-a8ba-8c02cafd70b5" xmlns:ns3="010228a3-548e-4f2e-a976-1e0f0688897f" targetNamespace="http://schemas.microsoft.com/office/2006/metadata/properties" ma:root="true" ma:fieldsID="f3ecd5c0bab93ffe04bb79511493155e" ns2:_="" ns3:_="">
    <xsd:import namespace="fd08a661-caea-4db3-a8ba-8c02cafd70b5"/>
    <xsd:import namespace="010228a3-548e-4f2e-a976-1e0f068889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08a661-caea-4db3-a8ba-8c02cafd70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a3b4a1e-bffe-4f26-af85-90f9eff58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0228a3-548e-4f2e-a976-1e0f0688897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77da822-d05c-4cef-9cc9-97452f22931c}" ma:internalName="TaxCatchAll" ma:showField="CatchAllData" ma:web="010228a3-548e-4f2e-a976-1e0f068889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d08a661-caea-4db3-a8ba-8c02cafd70b5">
      <Terms xmlns="http://schemas.microsoft.com/office/infopath/2007/PartnerControls"/>
    </lcf76f155ced4ddcb4097134ff3c332f>
    <TaxCatchAll xmlns="010228a3-548e-4f2e-a976-1e0f0688897f" xsi:nil="true"/>
  </documentManagement>
</p:properties>
</file>

<file path=customXml/itemProps1.xml><?xml version="1.0" encoding="utf-8"?>
<ds:datastoreItem xmlns:ds="http://schemas.openxmlformats.org/officeDocument/2006/customXml" ds:itemID="{8AE8BE03-80D4-42CE-BABD-B11CE55586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66E99C-8CEE-449E-B68A-23816F51D7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08a661-caea-4db3-a8ba-8c02cafd70b5"/>
    <ds:schemaRef ds:uri="010228a3-548e-4f2e-a976-1e0f068889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DB4CF7-6D03-4623-A3F8-CEE8D3B352DC}">
  <ds:schemaRefs>
    <ds:schemaRef ds:uri="http://schemas.microsoft.com/office/2006/metadata/properties"/>
    <ds:schemaRef ds:uri="http://schemas.microsoft.com/office/infopath/2007/PartnerControls"/>
    <ds:schemaRef ds:uri="fd08a661-caea-4db3-a8ba-8c02cafd70b5"/>
    <ds:schemaRef ds:uri="010228a3-548e-4f2e-a976-1e0f0688897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 value tracker</vt:lpstr>
      <vt:lpstr>Dashboard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Agha Ali Raza</cp:lastModifiedBy>
  <cp:revision/>
  <dcterms:created xsi:type="dcterms:W3CDTF">2026-01-30T15:45:48Z</dcterms:created>
  <dcterms:modified xsi:type="dcterms:W3CDTF">2026-05-03T23:03:38Z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0x01010075F252500FBE2C4DB42C8C36913E8F7B</vt:lpwstr>
  </property>
  <property fmtid="{D5CDD505-2E9C-101B-9397-08002B2CF9AE}" pid="3" name="MediaServiceImageTags">
    <vt:lpwstr/>
  </property>
</Properties>
</file>